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20" activeTab="0"/>
  </bookViews>
  <sheets>
    <sheet name="Лист1" sheetId="1" r:id="rId1"/>
  </sheets>
  <definedNames>
    <definedName name="_xlnm._FilterDatabase" localSheetId="0" hidden="1">'Лист1'!$A$7:$K$132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<sst xmlns="http://schemas.openxmlformats.org/spreadsheetml/2006/main" count="447" uniqueCount="86">
  <si>
    <t>№ п/п</t>
  </si>
  <si>
    <t>улица</t>
  </si>
  <si>
    <t>дом</t>
  </si>
  <si>
    <t>3</t>
  </si>
  <si>
    <t>7</t>
  </si>
  <si>
    <t>11/1</t>
  </si>
  <si>
    <t>5/1</t>
  </si>
  <si>
    <t>5/2</t>
  </si>
  <si>
    <t>5/3</t>
  </si>
  <si>
    <t>1</t>
  </si>
  <si>
    <t>14</t>
  </si>
  <si>
    <t>2</t>
  </si>
  <si>
    <t>5</t>
  </si>
  <si>
    <t>6</t>
  </si>
  <si>
    <t>8</t>
  </si>
  <si>
    <t>8/1</t>
  </si>
  <si>
    <t>13</t>
  </si>
  <si>
    <t>15/1</t>
  </si>
  <si>
    <t>15/2</t>
  </si>
  <si>
    <t>9</t>
  </si>
  <si>
    <t>10/1</t>
  </si>
  <si>
    <t>4/1</t>
  </si>
  <si>
    <t>4/2</t>
  </si>
  <si>
    <t>6/1</t>
  </si>
  <si>
    <t>6/2</t>
  </si>
  <si>
    <t>4</t>
  </si>
  <si>
    <t>70</t>
  </si>
  <si>
    <t>71</t>
  </si>
  <si>
    <t>73</t>
  </si>
  <si>
    <t>6б</t>
  </si>
  <si>
    <t>10 а</t>
  </si>
  <si>
    <t>16а</t>
  </si>
  <si>
    <t>18а</t>
  </si>
  <si>
    <t>96а</t>
  </si>
  <si>
    <t>12</t>
  </si>
  <si>
    <t>10</t>
  </si>
  <si>
    <t>11</t>
  </si>
  <si>
    <t>16</t>
  </si>
  <si>
    <t>7/1</t>
  </si>
  <si>
    <t>7/2</t>
  </si>
  <si>
    <t>8/2</t>
  </si>
  <si>
    <t>10/2</t>
  </si>
  <si>
    <t>Школьная</t>
  </si>
  <si>
    <t>дома, оборудованные лифтом и мусоропроводом</t>
  </si>
  <si>
    <t>дома, оборудованные лифтом без мусоропровода</t>
  </si>
  <si>
    <t>Выборгское шоссе</t>
  </si>
  <si>
    <t>дома, не оборудованные  лифтом и мусоропроводом</t>
  </si>
  <si>
    <t>дома без видов благоустройства</t>
  </si>
  <si>
    <t xml:space="preserve">Приложение № 1 </t>
  </si>
  <si>
    <t>15</t>
  </si>
  <si>
    <t>17</t>
  </si>
  <si>
    <t>18</t>
  </si>
  <si>
    <t>19</t>
  </si>
  <si>
    <t>20</t>
  </si>
  <si>
    <t>21</t>
  </si>
  <si>
    <t>22</t>
  </si>
  <si>
    <t>дома, не оборудованные лифтом и мусоропроводом, без одного вида благоустройства</t>
  </si>
  <si>
    <t>к решению совета депутатов</t>
  </si>
  <si>
    <t>Плата за жилое помещение за 1 кв.м.общей площади в отдельной квартире</t>
  </si>
  <si>
    <t>-</t>
  </si>
  <si>
    <t>обслуживание внутридомового газового оборудования</t>
  </si>
  <si>
    <t>обслуживание коммерческих узлов учета тепловой энергии</t>
  </si>
  <si>
    <t xml:space="preserve">вывоз твердых и крупногаборитных бытовых отходов </t>
  </si>
  <si>
    <t>Березовая</t>
  </si>
  <si>
    <t>Ветеранов</t>
  </si>
  <si>
    <t>Дм.Кожемякина</t>
  </si>
  <si>
    <t>Заречная</t>
  </si>
  <si>
    <t>Индустриальная</t>
  </si>
  <si>
    <t>Кленовая</t>
  </si>
  <si>
    <t>Молодежная</t>
  </si>
  <si>
    <t>Ларина</t>
  </si>
  <si>
    <t>Молодцова</t>
  </si>
  <si>
    <t>Сертолово 2</t>
  </si>
  <si>
    <t>Парковая</t>
  </si>
  <si>
    <t>Сосновая</t>
  </si>
  <si>
    <t>Центральная</t>
  </si>
  <si>
    <t>Черная Речка</t>
  </si>
  <si>
    <t xml:space="preserve">ИТОГО без лифтового оборудования </t>
  </si>
  <si>
    <t>содержание многоквартирных домов</t>
  </si>
  <si>
    <t>текущий ремонт многоквартирных домов</t>
  </si>
  <si>
    <t>содержание лифтового оборудования</t>
  </si>
  <si>
    <t xml:space="preserve">ИТОГО с лифтовым оборудованием </t>
  </si>
  <si>
    <t>52</t>
  </si>
  <si>
    <t>98а</t>
  </si>
  <si>
    <t>Размер платы за содержание и ремонт  жилого помещения на территории МО Сертолово.</t>
  </si>
  <si>
    <t>от 24.02.2015 № 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</si>
</sst>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00"/>
    <numFmt numFmtId="170" formatCode="0.00000000000"/>
    <numFmt numFmtId="171" formatCode="0.0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_ ;\-#,##0.00\ 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2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2" fillId="0" borderId="10" xfId="0" applyNumberFormat="1" applyFont="1" applyBorder="1" applyAlignment="1">
      <alignment horizontal="center"/>
    </xf>
    <xf numFmtId="43" fontId="2" fillId="0" borderId="10" xfId="58" applyFont="1" applyBorder="1" applyAlignment="1">
      <alignment/>
    </xf>
    <xf numFmtId="43" fontId="2" fillId="0" borderId="10" xfId="58" applyFont="1" applyFill="1" applyBorder="1" applyAlignment="1">
      <alignment/>
    </xf>
    <xf numFmtId="43" fontId="2" fillId="0" borderId="10" xfId="58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79" fontId="2" fillId="0" borderId="10" xfId="58" applyNumberFormat="1" applyFont="1" applyFill="1" applyBorder="1" applyAlignment="1">
      <alignment/>
    </xf>
    <xf numFmtId="179" fontId="2" fillId="0" borderId="10" xfId="58" applyNumberFormat="1" applyFont="1" applyFill="1" applyBorder="1" applyAlignment="1">
      <alignment/>
    </xf>
    <xf numFmtId="2" fontId="2" fillId="0" borderId="10" xfId="58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79" fontId="1" fillId="0" borderId="10" xfId="58" applyNumberFormat="1" applyFont="1" applyFill="1" applyBorder="1" applyAlignment="1">
      <alignment horizontal="right"/>
    </xf>
    <xf numFmtId="43" fontId="2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4" fillId="24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" sqref="K3"/>
    </sheetView>
  </sheetViews>
  <sheetFormatPr defaultColWidth="9.140625" defaultRowHeight="15"/>
  <cols>
    <col min="1" max="1" width="7.00390625" style="0" customWidth="1"/>
    <col min="2" max="2" width="19.7109375" style="0" customWidth="1"/>
    <col min="3" max="3" width="6.8515625" style="6" customWidth="1"/>
    <col min="4" max="5" width="13.421875" style="0" customWidth="1"/>
    <col min="6" max="6" width="12.140625" style="0" customWidth="1"/>
    <col min="7" max="7" width="11.7109375" style="0" customWidth="1"/>
    <col min="8" max="8" width="15.28125" style="0" customWidth="1"/>
    <col min="9" max="9" width="13.57421875" style="0" customWidth="1"/>
    <col min="12" max="16384" width="9.140625" style="26" customWidth="1"/>
  </cols>
  <sheetData>
    <row r="1" spans="2:11" ht="15.75">
      <c r="B1" s="42"/>
      <c r="K1" s="4" t="s">
        <v>48</v>
      </c>
    </row>
    <row r="2" ht="15.75">
      <c r="K2" s="4" t="s">
        <v>57</v>
      </c>
    </row>
    <row r="3" ht="15.75">
      <c r="K3" s="4" t="s">
        <v>85</v>
      </c>
    </row>
    <row r="4" spans="1:11" ht="18.75">
      <c r="A4" s="45" t="s">
        <v>84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ht="15.75" thickBot="1"/>
    <row r="6" spans="1:11" ht="15.75">
      <c r="A6" s="51" t="s">
        <v>0</v>
      </c>
      <c r="B6" s="53" t="s">
        <v>1</v>
      </c>
      <c r="C6" s="55" t="s">
        <v>2</v>
      </c>
      <c r="D6" s="48" t="s">
        <v>58</v>
      </c>
      <c r="E6" s="49"/>
      <c r="F6" s="50"/>
      <c r="G6" s="50"/>
      <c r="H6" s="50"/>
      <c r="I6" s="50"/>
      <c r="J6" s="50"/>
      <c r="K6" s="50"/>
    </row>
    <row r="7" spans="1:11" ht="57" thickBot="1">
      <c r="A7" s="52"/>
      <c r="B7" s="54"/>
      <c r="C7" s="56"/>
      <c r="D7" s="20" t="s">
        <v>78</v>
      </c>
      <c r="E7" s="20" t="s">
        <v>79</v>
      </c>
      <c r="F7" s="20" t="s">
        <v>60</v>
      </c>
      <c r="G7" s="20" t="s">
        <v>61</v>
      </c>
      <c r="H7" s="20" t="s">
        <v>80</v>
      </c>
      <c r="I7" s="20" t="s">
        <v>62</v>
      </c>
      <c r="J7" s="20" t="s">
        <v>77</v>
      </c>
      <c r="K7" s="20" t="s">
        <v>81</v>
      </c>
    </row>
    <row r="8" spans="1:11" ht="27.75" customHeight="1">
      <c r="A8" s="46" t="s">
        <v>43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5.75">
      <c r="A9" s="7">
        <v>1</v>
      </c>
      <c r="B9" s="8" t="s">
        <v>64</v>
      </c>
      <c r="C9" s="9" t="s">
        <v>5</v>
      </c>
      <c r="D9" s="28">
        <v>18.39</v>
      </c>
      <c r="E9" s="10">
        <v>3.47</v>
      </c>
      <c r="F9" s="28">
        <f>0.17*1.1</f>
        <v>0.18700000000000003</v>
      </c>
      <c r="G9" s="19">
        <v>0.53</v>
      </c>
      <c r="H9" s="10">
        <v>2.08</v>
      </c>
      <c r="I9" s="11">
        <v>3.95</v>
      </c>
      <c r="J9" s="12" t="s">
        <v>59</v>
      </c>
      <c r="K9" s="13">
        <f>+D9+E9+F9+G9+H9+I9</f>
        <v>28.607000000000003</v>
      </c>
    </row>
    <row r="10" spans="1:11" ht="15.75">
      <c r="A10" s="7">
        <f aca="true" t="shared" si="0" ref="A10:A45">+A9+1</f>
        <v>2</v>
      </c>
      <c r="B10" s="8" t="s">
        <v>64</v>
      </c>
      <c r="C10" s="9" t="s">
        <v>3</v>
      </c>
      <c r="D10" s="11">
        <v>18.03</v>
      </c>
      <c r="E10" s="11">
        <v>3.63</v>
      </c>
      <c r="F10" s="11">
        <v>0.21</v>
      </c>
      <c r="G10" s="11">
        <v>0.84</v>
      </c>
      <c r="H10" s="11">
        <v>2.08</v>
      </c>
      <c r="I10" s="11">
        <v>3.95</v>
      </c>
      <c r="J10" s="12" t="s">
        <v>59</v>
      </c>
      <c r="K10" s="13">
        <f aca="true" t="shared" si="1" ref="K10:K45">+D10+E10+F10+G10+H10+I10</f>
        <v>28.74</v>
      </c>
    </row>
    <row r="11" spans="1:11" ht="15.75">
      <c r="A11" s="7">
        <f t="shared" si="0"/>
        <v>3</v>
      </c>
      <c r="B11" s="8" t="s">
        <v>64</v>
      </c>
      <c r="C11" s="9" t="s">
        <v>12</v>
      </c>
      <c r="D11" s="11">
        <v>18.03</v>
      </c>
      <c r="E11" s="11">
        <v>3.63</v>
      </c>
      <c r="F11" s="11">
        <v>0.24</v>
      </c>
      <c r="G11" s="11">
        <v>0.98</v>
      </c>
      <c r="H11" s="11">
        <v>2.08</v>
      </c>
      <c r="I11" s="11">
        <v>3.95</v>
      </c>
      <c r="J11" s="12" t="s">
        <v>59</v>
      </c>
      <c r="K11" s="13">
        <f t="shared" si="1"/>
        <v>28.91</v>
      </c>
    </row>
    <row r="12" spans="1:11" ht="15.75">
      <c r="A12" s="7">
        <f>+A11+1</f>
        <v>4</v>
      </c>
      <c r="B12" s="8" t="s">
        <v>64</v>
      </c>
      <c r="C12" s="9" t="s">
        <v>4</v>
      </c>
      <c r="D12" s="11">
        <v>18.03</v>
      </c>
      <c r="E12" s="11">
        <v>3.63</v>
      </c>
      <c r="F12" s="11">
        <v>0.24</v>
      </c>
      <c r="G12" s="11">
        <v>1</v>
      </c>
      <c r="H12" s="11">
        <v>2.08</v>
      </c>
      <c r="I12" s="11">
        <v>3.95</v>
      </c>
      <c r="J12" s="12" t="s">
        <v>59</v>
      </c>
      <c r="K12" s="13">
        <f t="shared" si="1"/>
        <v>28.929999999999996</v>
      </c>
    </row>
    <row r="13" spans="1:11" ht="15.75">
      <c r="A13" s="7">
        <v>5</v>
      </c>
      <c r="B13" s="14" t="s">
        <v>66</v>
      </c>
      <c r="C13" s="9" t="s">
        <v>3</v>
      </c>
      <c r="D13" s="11">
        <v>18.26</v>
      </c>
      <c r="E13" s="11">
        <v>2.45</v>
      </c>
      <c r="F13" s="11">
        <v>0.19</v>
      </c>
      <c r="G13" s="11">
        <v>0.67</v>
      </c>
      <c r="H13" s="11">
        <v>2.3</v>
      </c>
      <c r="I13" s="11">
        <v>3.72</v>
      </c>
      <c r="J13" s="12" t="s">
        <v>59</v>
      </c>
      <c r="K13" s="13">
        <f t="shared" si="1"/>
        <v>27.590000000000003</v>
      </c>
    </row>
    <row r="14" spans="1:11" ht="15.75">
      <c r="A14" s="7">
        <f>+A13+1</f>
        <v>6</v>
      </c>
      <c r="B14" s="14" t="s">
        <v>66</v>
      </c>
      <c r="C14" s="9" t="s">
        <v>7</v>
      </c>
      <c r="D14" s="11">
        <v>18.39</v>
      </c>
      <c r="E14" s="11">
        <f>3.15*1.1</f>
        <v>3.4650000000000003</v>
      </c>
      <c r="F14" s="11">
        <f>0.65*1.1</f>
        <v>0.7150000000000001</v>
      </c>
      <c r="G14" s="11">
        <f>1.19*1.1</f>
        <v>1.309</v>
      </c>
      <c r="H14" s="24">
        <v>2.08</v>
      </c>
      <c r="I14" s="11">
        <v>3.95</v>
      </c>
      <c r="J14" s="12" t="s">
        <v>59</v>
      </c>
      <c r="K14" s="13">
        <f t="shared" si="1"/>
        <v>29.909000000000002</v>
      </c>
    </row>
    <row r="15" spans="1:11" ht="15.75">
      <c r="A15" s="7">
        <f>+A14+1</f>
        <v>7</v>
      </c>
      <c r="B15" s="22" t="s">
        <v>66</v>
      </c>
      <c r="C15" s="23" t="s">
        <v>39</v>
      </c>
      <c r="D15" s="24">
        <f>16.72*1.1</f>
        <v>18.392</v>
      </c>
      <c r="E15" s="24">
        <v>3.47</v>
      </c>
      <c r="F15" s="24">
        <f>0.67*1.1</f>
        <v>0.7370000000000001</v>
      </c>
      <c r="G15" s="24">
        <v>1.19</v>
      </c>
      <c r="H15" s="24">
        <v>2.08</v>
      </c>
      <c r="I15" s="24">
        <v>3.95</v>
      </c>
      <c r="J15" s="25" t="s">
        <v>59</v>
      </c>
      <c r="K15" s="31">
        <f t="shared" si="1"/>
        <v>29.819</v>
      </c>
    </row>
    <row r="16" spans="1:11" ht="15.75">
      <c r="A16" s="7">
        <f>A15+1</f>
        <v>8</v>
      </c>
      <c r="B16" s="14" t="s">
        <v>70</v>
      </c>
      <c r="C16" s="9" t="s">
        <v>14</v>
      </c>
      <c r="D16" s="11">
        <v>18.03</v>
      </c>
      <c r="E16" s="11">
        <v>3.63</v>
      </c>
      <c r="F16" s="11">
        <v>0.22</v>
      </c>
      <c r="G16" s="11">
        <v>1.76</v>
      </c>
      <c r="H16" s="11">
        <v>2.08</v>
      </c>
      <c r="I16" s="11">
        <v>3.95</v>
      </c>
      <c r="J16" s="12" t="s">
        <v>59</v>
      </c>
      <c r="K16" s="13">
        <f t="shared" si="1"/>
        <v>29.669999999999998</v>
      </c>
    </row>
    <row r="17" spans="1:11" ht="15.75">
      <c r="A17" s="7">
        <f t="shared" si="0"/>
        <v>9</v>
      </c>
      <c r="B17" s="14" t="s">
        <v>69</v>
      </c>
      <c r="C17" s="9" t="s">
        <v>13</v>
      </c>
      <c r="D17" s="11">
        <v>18.03</v>
      </c>
      <c r="E17" s="11">
        <v>3.63</v>
      </c>
      <c r="F17" s="11">
        <v>0.19</v>
      </c>
      <c r="G17" s="11">
        <v>0.83</v>
      </c>
      <c r="H17" s="11">
        <v>2.08</v>
      </c>
      <c r="I17" s="11">
        <v>3.95</v>
      </c>
      <c r="J17" s="12" t="s">
        <v>59</v>
      </c>
      <c r="K17" s="13">
        <f t="shared" si="1"/>
        <v>28.709999999999997</v>
      </c>
    </row>
    <row r="18" spans="1:11" ht="15.75">
      <c r="A18" s="7">
        <f t="shared" si="0"/>
        <v>10</v>
      </c>
      <c r="B18" s="14" t="s">
        <v>69</v>
      </c>
      <c r="C18" s="9" t="s">
        <v>4</v>
      </c>
      <c r="D18" s="11">
        <v>18.03</v>
      </c>
      <c r="E18" s="11">
        <v>3.63</v>
      </c>
      <c r="F18" s="11">
        <v>0.19</v>
      </c>
      <c r="G18" s="11">
        <v>0.61</v>
      </c>
      <c r="H18" s="11">
        <v>2.08</v>
      </c>
      <c r="I18" s="11">
        <v>3.95</v>
      </c>
      <c r="J18" s="12" t="s">
        <v>59</v>
      </c>
      <c r="K18" s="13">
        <f t="shared" si="1"/>
        <v>28.49</v>
      </c>
    </row>
    <row r="19" spans="1:11" ht="15.75">
      <c r="A19" s="7">
        <f t="shared" si="0"/>
        <v>11</v>
      </c>
      <c r="B19" s="14" t="s">
        <v>69</v>
      </c>
      <c r="C19" s="9" t="s">
        <v>15</v>
      </c>
      <c r="D19" s="11">
        <v>18.03</v>
      </c>
      <c r="E19" s="11">
        <v>3.63</v>
      </c>
      <c r="F19" s="11">
        <v>0.18</v>
      </c>
      <c r="G19" s="11">
        <v>0.85</v>
      </c>
      <c r="H19" s="11">
        <v>2.08</v>
      </c>
      <c r="I19" s="11">
        <v>3.95</v>
      </c>
      <c r="J19" s="12" t="s">
        <v>59</v>
      </c>
      <c r="K19" s="13">
        <f t="shared" si="1"/>
        <v>28.720000000000002</v>
      </c>
    </row>
    <row r="20" spans="1:11" ht="15.75">
      <c r="A20" s="21">
        <f t="shared" si="0"/>
        <v>12</v>
      </c>
      <c r="B20" s="22" t="s">
        <v>69</v>
      </c>
      <c r="C20" s="23" t="s">
        <v>40</v>
      </c>
      <c r="D20" s="24">
        <v>18.39</v>
      </c>
      <c r="E20" s="24">
        <v>3.47</v>
      </c>
      <c r="F20" s="24">
        <f>0.17*1.1</f>
        <v>0.18700000000000003</v>
      </c>
      <c r="G20" s="24">
        <v>0.46</v>
      </c>
      <c r="H20" s="24">
        <v>2.08</v>
      </c>
      <c r="I20" s="24">
        <v>3.95</v>
      </c>
      <c r="J20" s="25"/>
      <c r="K20" s="13">
        <f>+D20+E20+F20+G20+H20+I20</f>
        <v>28.537000000000003</v>
      </c>
    </row>
    <row r="21" spans="1:11" ht="15.75">
      <c r="A21" s="7">
        <f>+A20+1</f>
        <v>13</v>
      </c>
      <c r="B21" s="14" t="s">
        <v>71</v>
      </c>
      <c r="C21" s="9" t="s">
        <v>9</v>
      </c>
      <c r="D21" s="11">
        <v>18.03</v>
      </c>
      <c r="E21" s="11">
        <v>3.63</v>
      </c>
      <c r="F21" s="11">
        <v>0.21</v>
      </c>
      <c r="G21" s="11">
        <v>0.81</v>
      </c>
      <c r="H21" s="11">
        <v>2.08</v>
      </c>
      <c r="I21" s="11">
        <v>3.95</v>
      </c>
      <c r="J21" s="12" t="s">
        <v>59</v>
      </c>
      <c r="K21" s="13">
        <f t="shared" si="1"/>
        <v>28.709999999999997</v>
      </c>
    </row>
    <row r="22" spans="1:11" ht="15.75">
      <c r="A22" s="7">
        <f t="shared" si="0"/>
        <v>14</v>
      </c>
      <c r="B22" s="14" t="s">
        <v>71</v>
      </c>
      <c r="C22" s="9" t="s">
        <v>11</v>
      </c>
      <c r="D22" s="11">
        <v>18.03</v>
      </c>
      <c r="E22" s="11">
        <v>3.63</v>
      </c>
      <c r="F22" s="11">
        <v>0.21</v>
      </c>
      <c r="G22" s="11">
        <v>0.84</v>
      </c>
      <c r="H22" s="11">
        <v>2.08</v>
      </c>
      <c r="I22" s="11">
        <v>3.95</v>
      </c>
      <c r="J22" s="12" t="s">
        <v>59</v>
      </c>
      <c r="K22" s="13">
        <f t="shared" si="1"/>
        <v>28.74</v>
      </c>
    </row>
    <row r="23" spans="1:11" ht="15.75">
      <c r="A23" s="7">
        <f t="shared" si="0"/>
        <v>15</v>
      </c>
      <c r="B23" s="14" t="s">
        <v>71</v>
      </c>
      <c r="C23" s="9" t="s">
        <v>3</v>
      </c>
      <c r="D23" s="11">
        <v>18.03</v>
      </c>
      <c r="E23" s="11">
        <v>3.63</v>
      </c>
      <c r="F23" s="11">
        <v>0.21</v>
      </c>
      <c r="G23" s="11">
        <v>0.85</v>
      </c>
      <c r="H23" s="11">
        <v>2.08</v>
      </c>
      <c r="I23" s="11">
        <v>3.95</v>
      </c>
      <c r="J23" s="12" t="s">
        <v>59</v>
      </c>
      <c r="K23" s="13">
        <f t="shared" si="1"/>
        <v>28.750000000000004</v>
      </c>
    </row>
    <row r="24" spans="1:11" ht="15.75">
      <c r="A24" s="7">
        <f t="shared" si="0"/>
        <v>16</v>
      </c>
      <c r="B24" s="14" t="s">
        <v>71</v>
      </c>
      <c r="C24" s="9" t="s">
        <v>25</v>
      </c>
      <c r="D24" s="11">
        <v>18.03</v>
      </c>
      <c r="E24" s="11">
        <v>3.63</v>
      </c>
      <c r="F24" s="11">
        <v>0.21</v>
      </c>
      <c r="G24" s="11">
        <v>0.52</v>
      </c>
      <c r="H24" s="11">
        <v>2.08</v>
      </c>
      <c r="I24" s="11">
        <v>3.95</v>
      </c>
      <c r="J24" s="12" t="s">
        <v>59</v>
      </c>
      <c r="K24" s="13">
        <f t="shared" si="1"/>
        <v>28.419999999999998</v>
      </c>
    </row>
    <row r="25" spans="1:11" ht="15.75">
      <c r="A25" s="7">
        <f t="shared" si="0"/>
        <v>17</v>
      </c>
      <c r="B25" s="14" t="s">
        <v>71</v>
      </c>
      <c r="C25" s="9" t="s">
        <v>19</v>
      </c>
      <c r="D25" s="11">
        <v>18.03</v>
      </c>
      <c r="E25" s="11">
        <v>3.63</v>
      </c>
      <c r="F25" s="11">
        <v>0.19</v>
      </c>
      <c r="G25" s="11">
        <v>0.89</v>
      </c>
      <c r="H25" s="11">
        <v>2.08</v>
      </c>
      <c r="I25" s="11">
        <v>3.95</v>
      </c>
      <c r="J25" s="12" t="s">
        <v>59</v>
      </c>
      <c r="K25" s="13">
        <f t="shared" si="1"/>
        <v>28.77</v>
      </c>
    </row>
    <row r="26" spans="1:11" ht="15.75">
      <c r="A26" s="7">
        <f t="shared" si="0"/>
        <v>18</v>
      </c>
      <c r="B26" s="14" t="s">
        <v>71</v>
      </c>
      <c r="C26" s="9" t="s">
        <v>35</v>
      </c>
      <c r="D26" s="11">
        <v>18.03</v>
      </c>
      <c r="E26" s="11">
        <v>3.63</v>
      </c>
      <c r="F26" s="11">
        <v>0.18</v>
      </c>
      <c r="G26" s="11">
        <v>0.54</v>
      </c>
      <c r="H26" s="11">
        <v>2.08</v>
      </c>
      <c r="I26" s="11">
        <v>3.95</v>
      </c>
      <c r="J26" s="12" t="s">
        <v>59</v>
      </c>
      <c r="K26" s="13">
        <f t="shared" si="1"/>
        <v>28.41</v>
      </c>
    </row>
    <row r="27" spans="1:11" ht="15.75">
      <c r="A27" s="7">
        <f t="shared" si="0"/>
        <v>19</v>
      </c>
      <c r="B27" s="14" t="s">
        <v>71</v>
      </c>
      <c r="C27" s="9" t="s">
        <v>36</v>
      </c>
      <c r="D27" s="11">
        <v>18.03</v>
      </c>
      <c r="E27" s="11">
        <v>3.63</v>
      </c>
      <c r="F27" s="11">
        <v>0.19</v>
      </c>
      <c r="G27" s="11">
        <v>0.56</v>
      </c>
      <c r="H27" s="11">
        <v>2.08</v>
      </c>
      <c r="I27" s="11">
        <v>3.95</v>
      </c>
      <c r="J27" s="12" t="s">
        <v>59</v>
      </c>
      <c r="K27" s="13">
        <f t="shared" si="1"/>
        <v>28.44</v>
      </c>
    </row>
    <row r="28" spans="1:11" ht="15.75">
      <c r="A28" s="7">
        <f t="shared" si="0"/>
        <v>20</v>
      </c>
      <c r="B28" s="14" t="s">
        <v>71</v>
      </c>
      <c r="C28" s="9" t="s">
        <v>16</v>
      </c>
      <c r="D28" s="11">
        <v>18.03</v>
      </c>
      <c r="E28" s="11">
        <v>3.63</v>
      </c>
      <c r="F28" s="11">
        <v>0.19</v>
      </c>
      <c r="G28" s="11">
        <v>0.91</v>
      </c>
      <c r="H28" s="11">
        <v>2.08</v>
      </c>
      <c r="I28" s="11">
        <v>3.95</v>
      </c>
      <c r="J28" s="12" t="s">
        <v>59</v>
      </c>
      <c r="K28" s="13">
        <f t="shared" si="1"/>
        <v>28.790000000000003</v>
      </c>
    </row>
    <row r="29" spans="1:11" ht="15.75">
      <c r="A29" s="7">
        <f t="shared" si="0"/>
        <v>21</v>
      </c>
      <c r="B29" s="14" t="s">
        <v>71</v>
      </c>
      <c r="C29" s="9" t="s">
        <v>10</v>
      </c>
      <c r="D29" s="11">
        <v>18.03</v>
      </c>
      <c r="E29" s="11">
        <v>3.63</v>
      </c>
      <c r="F29" s="11">
        <v>0.19</v>
      </c>
      <c r="G29" s="11">
        <v>0.88</v>
      </c>
      <c r="H29" s="11">
        <v>2.08</v>
      </c>
      <c r="I29" s="11">
        <v>3.95</v>
      </c>
      <c r="J29" s="12" t="s">
        <v>59</v>
      </c>
      <c r="K29" s="13">
        <f t="shared" si="1"/>
        <v>28.76</v>
      </c>
    </row>
    <row r="30" spans="1:11" ht="15.75">
      <c r="A30" s="7">
        <f t="shared" si="0"/>
        <v>22</v>
      </c>
      <c r="B30" s="14" t="s">
        <v>71</v>
      </c>
      <c r="C30" s="9" t="s">
        <v>17</v>
      </c>
      <c r="D30" s="11">
        <v>18.03</v>
      </c>
      <c r="E30" s="11">
        <v>3.63</v>
      </c>
      <c r="F30" s="11">
        <v>0.21</v>
      </c>
      <c r="G30" s="11">
        <v>0.59</v>
      </c>
      <c r="H30" s="11">
        <v>2.08</v>
      </c>
      <c r="I30" s="11">
        <v>3.95</v>
      </c>
      <c r="J30" s="12" t="s">
        <v>59</v>
      </c>
      <c r="K30" s="13">
        <f t="shared" si="1"/>
        <v>28.49</v>
      </c>
    </row>
    <row r="31" spans="1:11" ht="15.75">
      <c r="A31" s="7">
        <f t="shared" si="0"/>
        <v>23</v>
      </c>
      <c r="B31" s="14" t="s">
        <v>71</v>
      </c>
      <c r="C31" s="9" t="s">
        <v>18</v>
      </c>
      <c r="D31" s="11">
        <v>18.12</v>
      </c>
      <c r="E31" s="11">
        <v>3.63</v>
      </c>
      <c r="F31" s="11">
        <v>0.21</v>
      </c>
      <c r="G31" s="11">
        <v>0.54</v>
      </c>
      <c r="H31" s="11">
        <v>2.14</v>
      </c>
      <c r="I31" s="11">
        <v>3.95</v>
      </c>
      <c r="J31" s="12" t="s">
        <v>59</v>
      </c>
      <c r="K31" s="13">
        <f t="shared" si="1"/>
        <v>28.59</v>
      </c>
    </row>
    <row r="32" spans="1:11" ht="15.75">
      <c r="A32" s="7">
        <f t="shared" si="0"/>
        <v>24</v>
      </c>
      <c r="B32" s="14" t="s">
        <v>71</v>
      </c>
      <c r="C32" s="9" t="s">
        <v>37</v>
      </c>
      <c r="D32" s="11">
        <v>18.03</v>
      </c>
      <c r="E32" s="11">
        <v>3.63</v>
      </c>
      <c r="F32" s="11">
        <v>0.18</v>
      </c>
      <c r="G32" s="11">
        <v>0.54</v>
      </c>
      <c r="H32" s="11">
        <v>2.14</v>
      </c>
      <c r="I32" s="11">
        <v>3.95</v>
      </c>
      <c r="J32" s="12" t="s">
        <v>59</v>
      </c>
      <c r="K32" s="13">
        <f t="shared" si="1"/>
        <v>28.47</v>
      </c>
    </row>
    <row r="33" spans="1:11" ht="15.75">
      <c r="A33" s="7">
        <f t="shared" si="0"/>
        <v>25</v>
      </c>
      <c r="B33" s="14" t="s">
        <v>74</v>
      </c>
      <c r="C33" s="9" t="s">
        <v>25</v>
      </c>
      <c r="D33" s="11">
        <v>18.39</v>
      </c>
      <c r="E33" s="11">
        <v>3.47</v>
      </c>
      <c r="F33" s="11">
        <f>0.22*1.1</f>
        <v>0.24200000000000002</v>
      </c>
      <c r="G33" s="11">
        <f>0.91*1.1</f>
        <v>1.0010000000000001</v>
      </c>
      <c r="H33" s="11">
        <v>2.08</v>
      </c>
      <c r="I33" s="11">
        <v>3.95</v>
      </c>
      <c r="J33" s="12"/>
      <c r="K33" s="13">
        <f t="shared" si="1"/>
        <v>29.133</v>
      </c>
    </row>
    <row r="34" spans="1:11" ht="15.75">
      <c r="A34" s="7">
        <f t="shared" si="0"/>
        <v>26</v>
      </c>
      <c r="B34" s="14" t="s">
        <v>75</v>
      </c>
      <c r="C34" s="9" t="s">
        <v>11</v>
      </c>
      <c r="D34" s="11">
        <v>18.12</v>
      </c>
      <c r="E34" s="11">
        <v>3.63</v>
      </c>
      <c r="F34" s="11">
        <v>0.21</v>
      </c>
      <c r="G34" s="11">
        <v>0.54</v>
      </c>
      <c r="H34" s="11">
        <v>2.14</v>
      </c>
      <c r="I34" s="11">
        <v>3.95</v>
      </c>
      <c r="J34" s="12" t="s">
        <v>59</v>
      </c>
      <c r="K34" s="13">
        <f t="shared" si="1"/>
        <v>28.59</v>
      </c>
    </row>
    <row r="35" spans="1:11" ht="15.75">
      <c r="A35" s="7">
        <f t="shared" si="0"/>
        <v>27</v>
      </c>
      <c r="B35" s="22" t="s">
        <v>75</v>
      </c>
      <c r="C35" s="9" t="s">
        <v>3</v>
      </c>
      <c r="D35" s="11">
        <v>18.12</v>
      </c>
      <c r="E35" s="11">
        <v>3.63</v>
      </c>
      <c r="F35" s="11">
        <v>0.18</v>
      </c>
      <c r="G35" s="18">
        <v>0</v>
      </c>
      <c r="H35" s="11">
        <v>2.14</v>
      </c>
      <c r="I35" s="11">
        <v>3.95</v>
      </c>
      <c r="J35" s="12" t="s">
        <v>59</v>
      </c>
      <c r="K35" s="13">
        <f t="shared" si="1"/>
        <v>28.02</v>
      </c>
    </row>
    <row r="36" spans="1:11" ht="15.75">
      <c r="A36" s="7">
        <f t="shared" si="0"/>
        <v>28</v>
      </c>
      <c r="B36" s="14" t="s">
        <v>75</v>
      </c>
      <c r="C36" s="9" t="s">
        <v>21</v>
      </c>
      <c r="D36" s="11">
        <v>18.12</v>
      </c>
      <c r="E36" s="11">
        <v>3.63</v>
      </c>
      <c r="F36" s="11">
        <v>0.18</v>
      </c>
      <c r="G36" s="11">
        <v>0.47</v>
      </c>
      <c r="H36" s="11">
        <v>2.14</v>
      </c>
      <c r="I36" s="11">
        <v>3.95</v>
      </c>
      <c r="J36" s="12" t="s">
        <v>59</v>
      </c>
      <c r="K36" s="13">
        <f t="shared" si="1"/>
        <v>28.49</v>
      </c>
    </row>
    <row r="37" spans="1:11" ht="15.75">
      <c r="A37" s="7">
        <f t="shared" si="0"/>
        <v>29</v>
      </c>
      <c r="B37" s="14" t="s">
        <v>75</v>
      </c>
      <c r="C37" s="9" t="s">
        <v>22</v>
      </c>
      <c r="D37" s="11">
        <v>18.12</v>
      </c>
      <c r="E37" s="11">
        <v>3.63</v>
      </c>
      <c r="F37" s="11">
        <v>0.19</v>
      </c>
      <c r="G37" s="11">
        <v>0.47</v>
      </c>
      <c r="H37" s="11">
        <v>2.14</v>
      </c>
      <c r="I37" s="11">
        <v>3.95</v>
      </c>
      <c r="J37" s="12" t="s">
        <v>59</v>
      </c>
      <c r="K37" s="13">
        <f t="shared" si="1"/>
        <v>28.5</v>
      </c>
    </row>
    <row r="38" spans="1:11" ht="15.75">
      <c r="A38" s="7">
        <f t="shared" si="0"/>
        <v>30</v>
      </c>
      <c r="B38" s="14" t="s">
        <v>75</v>
      </c>
      <c r="C38" s="9" t="s">
        <v>23</v>
      </c>
      <c r="D38" s="11">
        <v>18.12</v>
      </c>
      <c r="E38" s="11">
        <v>3.63</v>
      </c>
      <c r="F38" s="11">
        <v>0.18</v>
      </c>
      <c r="G38" s="11">
        <v>0.47</v>
      </c>
      <c r="H38" s="11">
        <v>2.14</v>
      </c>
      <c r="I38" s="11">
        <v>3.95</v>
      </c>
      <c r="J38" s="12" t="s">
        <v>59</v>
      </c>
      <c r="K38" s="13">
        <f t="shared" si="1"/>
        <v>28.49</v>
      </c>
    </row>
    <row r="39" spans="1:11" ht="15.75">
      <c r="A39" s="7">
        <f t="shared" si="0"/>
        <v>31</v>
      </c>
      <c r="B39" s="14" t="s">
        <v>75</v>
      </c>
      <c r="C39" s="9" t="s">
        <v>24</v>
      </c>
      <c r="D39" s="11">
        <v>18.12</v>
      </c>
      <c r="E39" s="11">
        <v>3.63</v>
      </c>
      <c r="F39" s="11">
        <v>0.19</v>
      </c>
      <c r="G39" s="11">
        <v>0.48</v>
      </c>
      <c r="H39" s="11">
        <v>2.14</v>
      </c>
      <c r="I39" s="11">
        <v>3.95</v>
      </c>
      <c r="J39" s="12" t="s">
        <v>59</v>
      </c>
      <c r="K39" s="13">
        <f t="shared" si="1"/>
        <v>28.51</v>
      </c>
    </row>
    <row r="40" spans="1:11" ht="15.75">
      <c r="A40" s="7">
        <f t="shared" si="0"/>
        <v>32</v>
      </c>
      <c r="B40" s="14" t="s">
        <v>75</v>
      </c>
      <c r="C40" s="9" t="s">
        <v>38</v>
      </c>
      <c r="D40" s="11">
        <v>18.12</v>
      </c>
      <c r="E40" s="11">
        <v>3.63</v>
      </c>
      <c r="F40" s="11">
        <v>0.18</v>
      </c>
      <c r="G40" s="11">
        <v>0.46</v>
      </c>
      <c r="H40" s="11">
        <v>2.14</v>
      </c>
      <c r="I40" s="11">
        <v>3.95</v>
      </c>
      <c r="J40" s="12" t="s">
        <v>59</v>
      </c>
      <c r="K40" s="13">
        <f t="shared" si="1"/>
        <v>28.48</v>
      </c>
    </row>
    <row r="41" spans="1:11" ht="15.75">
      <c r="A41" s="7">
        <f t="shared" si="0"/>
        <v>33</v>
      </c>
      <c r="B41" s="14" t="s">
        <v>75</v>
      </c>
      <c r="C41" s="9" t="s">
        <v>39</v>
      </c>
      <c r="D41" s="11">
        <v>18.12</v>
      </c>
      <c r="E41" s="11">
        <v>3.63</v>
      </c>
      <c r="F41" s="11">
        <v>0.18</v>
      </c>
      <c r="G41" s="11">
        <v>0.47</v>
      </c>
      <c r="H41" s="11">
        <v>2.14</v>
      </c>
      <c r="I41" s="11">
        <v>3.95</v>
      </c>
      <c r="J41" s="12" t="s">
        <v>59</v>
      </c>
      <c r="K41" s="13">
        <f t="shared" si="1"/>
        <v>28.49</v>
      </c>
    </row>
    <row r="42" spans="1:11" ht="15.75">
      <c r="A42" s="7">
        <f t="shared" si="0"/>
        <v>34</v>
      </c>
      <c r="B42" s="14" t="s">
        <v>75</v>
      </c>
      <c r="C42" s="9" t="s">
        <v>15</v>
      </c>
      <c r="D42" s="11">
        <v>18.12</v>
      </c>
      <c r="E42" s="11">
        <v>3.63</v>
      </c>
      <c r="F42" s="11">
        <v>0.19</v>
      </c>
      <c r="G42" s="11">
        <v>0.48</v>
      </c>
      <c r="H42" s="11">
        <v>2.14</v>
      </c>
      <c r="I42" s="11">
        <v>3.95</v>
      </c>
      <c r="J42" s="12" t="s">
        <v>59</v>
      </c>
      <c r="K42" s="13">
        <f t="shared" si="1"/>
        <v>28.51</v>
      </c>
    </row>
    <row r="43" spans="1:11" ht="15.75">
      <c r="A43" s="7">
        <f t="shared" si="0"/>
        <v>35</v>
      </c>
      <c r="B43" s="14" t="s">
        <v>75</v>
      </c>
      <c r="C43" s="9" t="s">
        <v>40</v>
      </c>
      <c r="D43" s="11">
        <v>18.07</v>
      </c>
      <c r="E43" s="11">
        <v>3.63</v>
      </c>
      <c r="F43" s="11">
        <v>0.19</v>
      </c>
      <c r="G43" s="11">
        <v>0.59</v>
      </c>
      <c r="H43" s="11">
        <v>2.02</v>
      </c>
      <c r="I43" s="11">
        <v>3.95</v>
      </c>
      <c r="J43" s="12" t="s">
        <v>59</v>
      </c>
      <c r="K43" s="13">
        <f t="shared" si="1"/>
        <v>28.45</v>
      </c>
    </row>
    <row r="44" spans="1:11" ht="15.75">
      <c r="A44" s="7">
        <f t="shared" si="0"/>
        <v>36</v>
      </c>
      <c r="B44" s="14" t="s">
        <v>75</v>
      </c>
      <c r="C44" s="9" t="s">
        <v>20</v>
      </c>
      <c r="D44" s="11">
        <v>18.12</v>
      </c>
      <c r="E44" s="11">
        <v>3.63</v>
      </c>
      <c r="F44" s="11">
        <v>0.18</v>
      </c>
      <c r="G44" s="11">
        <v>0.43</v>
      </c>
      <c r="H44" s="11">
        <v>2.14</v>
      </c>
      <c r="I44" s="11">
        <v>3.95</v>
      </c>
      <c r="J44" s="12" t="s">
        <v>59</v>
      </c>
      <c r="K44" s="13">
        <f t="shared" si="1"/>
        <v>28.45</v>
      </c>
    </row>
    <row r="45" spans="1:11" ht="15.75">
      <c r="A45" s="7">
        <f t="shared" si="0"/>
        <v>37</v>
      </c>
      <c r="B45" s="14" t="s">
        <v>75</v>
      </c>
      <c r="C45" s="9" t="s">
        <v>41</v>
      </c>
      <c r="D45" s="11">
        <v>18.12</v>
      </c>
      <c r="E45" s="11">
        <v>3.63</v>
      </c>
      <c r="F45" s="11">
        <v>0.19</v>
      </c>
      <c r="G45" s="11">
        <v>0.5</v>
      </c>
      <c r="H45" s="11">
        <v>2.14</v>
      </c>
      <c r="I45" s="11">
        <v>3.95</v>
      </c>
      <c r="J45" s="12" t="s">
        <v>59</v>
      </c>
      <c r="K45" s="13">
        <f t="shared" si="1"/>
        <v>28.53</v>
      </c>
    </row>
    <row r="46" spans="1:11" ht="21.75" customHeight="1">
      <c r="A46" s="43" t="s">
        <v>44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1" ht="15.75">
      <c r="A47" s="27">
        <f>+A45+1</f>
        <v>38</v>
      </c>
      <c r="B47" s="14" t="s">
        <v>66</v>
      </c>
      <c r="C47" s="9" t="s">
        <v>34</v>
      </c>
      <c r="D47" s="11">
        <v>14.23</v>
      </c>
      <c r="E47" s="11">
        <v>3.63</v>
      </c>
      <c r="F47" s="11">
        <v>0.81</v>
      </c>
      <c r="G47" s="18">
        <v>0</v>
      </c>
      <c r="H47" s="11">
        <v>2.02</v>
      </c>
      <c r="I47" s="11">
        <v>3.95</v>
      </c>
      <c r="J47" s="30" t="s">
        <v>59</v>
      </c>
      <c r="K47" s="11">
        <f>+D47+E47+F47+G47+H47+I47</f>
        <v>24.639999999999997</v>
      </c>
    </row>
    <row r="48" spans="1:11" ht="15.75">
      <c r="A48" s="27">
        <f>+A47+1</f>
        <v>39</v>
      </c>
      <c r="B48" s="14" t="s">
        <v>65</v>
      </c>
      <c r="C48" s="9" t="s">
        <v>5</v>
      </c>
      <c r="D48" s="11">
        <v>17.16</v>
      </c>
      <c r="E48" s="11">
        <v>3.63</v>
      </c>
      <c r="F48" s="11">
        <v>0.13</v>
      </c>
      <c r="G48" s="11">
        <v>0.63</v>
      </c>
      <c r="H48" s="11">
        <v>2.08</v>
      </c>
      <c r="I48" s="11">
        <v>3.95</v>
      </c>
      <c r="J48" s="30" t="s">
        <v>59</v>
      </c>
      <c r="K48" s="11">
        <f>+D48+E48+F48+G48+H48+I48</f>
        <v>27.579999999999995</v>
      </c>
    </row>
    <row r="49" spans="1:11" ht="27" customHeight="1">
      <c r="A49" s="43" t="s">
        <v>46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15.75">
      <c r="A50" s="27">
        <f>+A48+1</f>
        <v>40</v>
      </c>
      <c r="B50" s="8" t="s">
        <v>64</v>
      </c>
      <c r="C50" s="5" t="s">
        <v>14</v>
      </c>
      <c r="D50" s="11">
        <f>15.85*1.1</f>
        <v>17.435000000000002</v>
      </c>
      <c r="E50" s="3">
        <v>3.47</v>
      </c>
      <c r="F50" s="3">
        <f>0.22*1.1</f>
        <v>0.24200000000000002</v>
      </c>
      <c r="G50" s="3">
        <f>0.84*1.1</f>
        <v>0.924</v>
      </c>
      <c r="H50" s="16" t="s">
        <v>59</v>
      </c>
      <c r="I50" s="3">
        <v>3.95</v>
      </c>
      <c r="J50" s="3">
        <f aca="true" t="shared" si="2" ref="J50:J110">I50+G50+F50+D50+E50</f>
        <v>26.021</v>
      </c>
      <c r="K50" s="16" t="s">
        <v>59</v>
      </c>
    </row>
    <row r="51" spans="1:11" ht="15.75">
      <c r="A51" s="27">
        <f aca="true" t="shared" si="3" ref="A51:A110">+A50+1</f>
        <v>41</v>
      </c>
      <c r="B51" s="8" t="s">
        <v>64</v>
      </c>
      <c r="C51" s="9" t="s">
        <v>25</v>
      </c>
      <c r="D51" s="11">
        <v>17.16</v>
      </c>
      <c r="E51" s="11">
        <v>3.63</v>
      </c>
      <c r="F51" s="11">
        <v>0.24</v>
      </c>
      <c r="G51" s="11">
        <v>0.92</v>
      </c>
      <c r="H51" s="30" t="s">
        <v>59</v>
      </c>
      <c r="I51" s="11">
        <v>3.95</v>
      </c>
      <c r="J51" s="11">
        <f t="shared" si="2"/>
        <v>25.9</v>
      </c>
      <c r="K51" s="30" t="s">
        <v>59</v>
      </c>
    </row>
    <row r="52" spans="1:11" ht="15.75">
      <c r="A52" s="27">
        <f t="shared" si="3"/>
        <v>42</v>
      </c>
      <c r="B52" s="8" t="s">
        <v>64</v>
      </c>
      <c r="C52" s="9" t="s">
        <v>13</v>
      </c>
      <c r="D52" s="11">
        <v>17.16</v>
      </c>
      <c r="E52" s="11">
        <v>3.63</v>
      </c>
      <c r="F52" s="11">
        <v>0.24</v>
      </c>
      <c r="G52" s="11">
        <v>0.91</v>
      </c>
      <c r="H52" s="30" t="s">
        <v>59</v>
      </c>
      <c r="I52" s="11">
        <v>3.95</v>
      </c>
      <c r="J52" s="11">
        <f t="shared" si="2"/>
        <v>25.89</v>
      </c>
      <c r="K52" s="30" t="s">
        <v>59</v>
      </c>
    </row>
    <row r="53" spans="1:11" ht="15.75">
      <c r="A53" s="27">
        <f t="shared" si="3"/>
        <v>43</v>
      </c>
      <c r="B53" s="8" t="s">
        <v>64</v>
      </c>
      <c r="C53" s="9" t="s">
        <v>34</v>
      </c>
      <c r="D53" s="11">
        <v>17.16</v>
      </c>
      <c r="E53" s="11">
        <v>3.63</v>
      </c>
      <c r="F53" s="11">
        <v>0.13</v>
      </c>
      <c r="G53" s="11">
        <v>0.59</v>
      </c>
      <c r="H53" s="30" t="s">
        <v>59</v>
      </c>
      <c r="I53" s="11">
        <v>3.95</v>
      </c>
      <c r="J53" s="11">
        <f t="shared" si="2"/>
        <v>25.459999999999997</v>
      </c>
      <c r="K53" s="30" t="s">
        <v>59</v>
      </c>
    </row>
    <row r="54" spans="1:11" ht="15.75">
      <c r="A54" s="1">
        <f t="shared" si="3"/>
        <v>44</v>
      </c>
      <c r="B54" s="14" t="s">
        <v>66</v>
      </c>
      <c r="C54" s="9" t="s">
        <v>11</v>
      </c>
      <c r="D54" s="11">
        <f aca="true" t="shared" si="4" ref="D54:D62">15.85*1.1</f>
        <v>17.435000000000002</v>
      </c>
      <c r="E54" s="11">
        <v>3.47</v>
      </c>
      <c r="F54" s="18">
        <v>0</v>
      </c>
      <c r="G54" s="11">
        <f>0.78*1.1</f>
        <v>0.8580000000000001</v>
      </c>
      <c r="H54" s="16" t="s">
        <v>59</v>
      </c>
      <c r="I54" s="11">
        <v>3.95</v>
      </c>
      <c r="J54" s="3">
        <f t="shared" si="2"/>
        <v>25.713</v>
      </c>
      <c r="K54" s="16" t="s">
        <v>59</v>
      </c>
    </row>
    <row r="55" spans="1:11" ht="15.75">
      <c r="A55" s="1">
        <f t="shared" si="3"/>
        <v>45</v>
      </c>
      <c r="B55" s="14" t="s">
        <v>66</v>
      </c>
      <c r="C55" s="9" t="s">
        <v>25</v>
      </c>
      <c r="D55" s="11">
        <f t="shared" si="4"/>
        <v>17.435000000000002</v>
      </c>
      <c r="E55" s="11">
        <v>3.47</v>
      </c>
      <c r="F55" s="18">
        <v>0</v>
      </c>
      <c r="G55" s="11">
        <f>0.8*1.1</f>
        <v>0.8800000000000001</v>
      </c>
      <c r="H55" s="16" t="s">
        <v>59</v>
      </c>
      <c r="I55" s="11">
        <v>3.95</v>
      </c>
      <c r="J55" s="3">
        <f t="shared" si="2"/>
        <v>25.735</v>
      </c>
      <c r="K55" s="16" t="s">
        <v>59</v>
      </c>
    </row>
    <row r="56" spans="1:11" ht="15.75">
      <c r="A56" s="1">
        <f t="shared" si="3"/>
        <v>46</v>
      </c>
      <c r="B56" s="14" t="s">
        <v>66</v>
      </c>
      <c r="C56" s="9" t="s">
        <v>12</v>
      </c>
      <c r="D56" s="11">
        <f t="shared" si="4"/>
        <v>17.435000000000002</v>
      </c>
      <c r="E56" s="11">
        <v>3.47</v>
      </c>
      <c r="F56" s="11">
        <f>0.61*1.1</f>
        <v>0.671</v>
      </c>
      <c r="G56" s="11">
        <f>0.81*1.1</f>
        <v>0.8910000000000001</v>
      </c>
      <c r="H56" s="16" t="s">
        <v>59</v>
      </c>
      <c r="I56" s="11">
        <v>3.95</v>
      </c>
      <c r="J56" s="3">
        <f t="shared" si="2"/>
        <v>26.417</v>
      </c>
      <c r="K56" s="16" t="s">
        <v>59</v>
      </c>
    </row>
    <row r="57" spans="1:11" ht="15.75">
      <c r="A57" s="1">
        <f t="shared" si="3"/>
        <v>47</v>
      </c>
      <c r="B57" s="14" t="s">
        <v>66</v>
      </c>
      <c r="C57" s="9" t="s">
        <v>13</v>
      </c>
      <c r="D57" s="11">
        <f t="shared" si="4"/>
        <v>17.435000000000002</v>
      </c>
      <c r="E57" s="11">
        <v>3.47</v>
      </c>
      <c r="F57" s="18">
        <v>0</v>
      </c>
      <c r="G57" s="11">
        <f>0.66*1.1</f>
        <v>0.7260000000000001</v>
      </c>
      <c r="H57" s="16" t="s">
        <v>59</v>
      </c>
      <c r="I57" s="11">
        <v>3.95</v>
      </c>
      <c r="J57" s="3">
        <f t="shared" si="2"/>
        <v>25.581000000000003</v>
      </c>
      <c r="K57" s="16" t="s">
        <v>59</v>
      </c>
    </row>
    <row r="58" spans="1:11" ht="15.75">
      <c r="A58" s="1">
        <f t="shared" si="3"/>
        <v>48</v>
      </c>
      <c r="B58" s="14" t="s">
        <v>66</v>
      </c>
      <c r="C58" s="9" t="s">
        <v>19</v>
      </c>
      <c r="D58" s="11">
        <f t="shared" si="4"/>
        <v>17.435000000000002</v>
      </c>
      <c r="E58" s="11">
        <v>3.47</v>
      </c>
      <c r="F58" s="11">
        <f>0.65*1.1</f>
        <v>0.7150000000000001</v>
      </c>
      <c r="G58" s="11">
        <f>0.68*1.1</f>
        <v>0.7480000000000001</v>
      </c>
      <c r="H58" s="16" t="s">
        <v>59</v>
      </c>
      <c r="I58" s="11">
        <v>3.95</v>
      </c>
      <c r="J58" s="3">
        <f t="shared" si="2"/>
        <v>26.318</v>
      </c>
      <c r="K58" s="16" t="s">
        <v>59</v>
      </c>
    </row>
    <row r="59" spans="1:11" ht="15.75">
      <c r="A59" s="1">
        <f t="shared" si="3"/>
        <v>49</v>
      </c>
      <c r="B59" s="14" t="s">
        <v>66</v>
      </c>
      <c r="C59" s="9" t="s">
        <v>36</v>
      </c>
      <c r="D59" s="11">
        <f t="shared" si="4"/>
        <v>17.435000000000002</v>
      </c>
      <c r="E59" s="11">
        <v>3.47</v>
      </c>
      <c r="F59" s="11">
        <f>0.62*1.1</f>
        <v>0.682</v>
      </c>
      <c r="G59" s="11">
        <f>0.82*1.1</f>
        <v>0.902</v>
      </c>
      <c r="H59" s="16" t="s">
        <v>59</v>
      </c>
      <c r="I59" s="11">
        <v>3.95</v>
      </c>
      <c r="J59" s="3">
        <f t="shared" si="2"/>
        <v>26.439</v>
      </c>
      <c r="K59" s="16" t="s">
        <v>59</v>
      </c>
    </row>
    <row r="60" spans="1:11" ht="15.75">
      <c r="A60" s="1">
        <f t="shared" si="3"/>
        <v>50</v>
      </c>
      <c r="B60" s="14" t="s">
        <v>66</v>
      </c>
      <c r="C60" s="9" t="s">
        <v>16</v>
      </c>
      <c r="D60" s="11">
        <f t="shared" si="4"/>
        <v>17.435000000000002</v>
      </c>
      <c r="E60" s="11">
        <v>3.47</v>
      </c>
      <c r="F60" s="11">
        <f>0.59*1.1</f>
        <v>0.649</v>
      </c>
      <c r="G60" s="11">
        <f>0.53*1.1</f>
        <v>0.5830000000000001</v>
      </c>
      <c r="H60" s="16" t="s">
        <v>59</v>
      </c>
      <c r="I60" s="11">
        <v>3.95</v>
      </c>
      <c r="J60" s="3">
        <f t="shared" si="2"/>
        <v>26.087000000000003</v>
      </c>
      <c r="K60" s="16" t="s">
        <v>59</v>
      </c>
    </row>
    <row r="61" spans="1:11" ht="15.75">
      <c r="A61" s="1">
        <f t="shared" si="3"/>
        <v>51</v>
      </c>
      <c r="B61" s="14" t="s">
        <v>66</v>
      </c>
      <c r="C61" s="9" t="s">
        <v>49</v>
      </c>
      <c r="D61" s="11">
        <f t="shared" si="4"/>
        <v>17.435000000000002</v>
      </c>
      <c r="E61" s="11">
        <v>3.47</v>
      </c>
      <c r="F61" s="11">
        <f>0.6*1.1</f>
        <v>0.66</v>
      </c>
      <c r="G61" s="11">
        <f>0.65*1.1</f>
        <v>0.7150000000000001</v>
      </c>
      <c r="H61" s="16" t="s">
        <v>59</v>
      </c>
      <c r="I61" s="11">
        <v>3.95</v>
      </c>
      <c r="J61" s="3">
        <f>I61+G61+F61+D61+E61</f>
        <v>26.23</v>
      </c>
      <c r="K61" s="16" t="s">
        <v>59</v>
      </c>
    </row>
    <row r="62" spans="1:11" ht="15.75">
      <c r="A62" s="1">
        <f t="shared" si="3"/>
        <v>52</v>
      </c>
      <c r="B62" s="22" t="s">
        <v>66</v>
      </c>
      <c r="C62" s="23" t="s">
        <v>50</v>
      </c>
      <c r="D62" s="24">
        <f t="shared" si="4"/>
        <v>17.435000000000002</v>
      </c>
      <c r="E62" s="24">
        <v>3.47</v>
      </c>
      <c r="F62" s="24">
        <f>0.61*1.1</f>
        <v>0.671</v>
      </c>
      <c r="G62" s="24">
        <f>0.66*1.1</f>
        <v>0.7260000000000001</v>
      </c>
      <c r="H62" s="32" t="s">
        <v>59</v>
      </c>
      <c r="I62" s="24">
        <v>3.95</v>
      </c>
      <c r="J62" s="33">
        <f t="shared" si="2"/>
        <v>26.252000000000002</v>
      </c>
      <c r="K62" s="29" t="s">
        <v>59</v>
      </c>
    </row>
    <row r="63" spans="1:11" ht="15.75">
      <c r="A63" s="27">
        <f t="shared" si="3"/>
        <v>53</v>
      </c>
      <c r="B63" s="14" t="s">
        <v>66</v>
      </c>
      <c r="C63" s="9" t="s">
        <v>4</v>
      </c>
      <c r="D63" s="11">
        <v>17.01</v>
      </c>
      <c r="E63" s="11">
        <v>3.63</v>
      </c>
      <c r="F63" s="11">
        <v>0.68</v>
      </c>
      <c r="G63" s="11">
        <v>0.9</v>
      </c>
      <c r="H63" s="30" t="s">
        <v>59</v>
      </c>
      <c r="I63" s="11">
        <v>3.95</v>
      </c>
      <c r="J63" s="11">
        <f t="shared" si="2"/>
        <v>26.17</v>
      </c>
      <c r="K63" s="30" t="s">
        <v>59</v>
      </c>
    </row>
    <row r="64" spans="1:11" ht="15.75">
      <c r="A64" s="27">
        <f t="shared" si="3"/>
        <v>54</v>
      </c>
      <c r="B64" s="14" t="s">
        <v>66</v>
      </c>
      <c r="C64" s="9" t="s">
        <v>35</v>
      </c>
      <c r="D64" s="11">
        <v>13.48</v>
      </c>
      <c r="E64" s="11">
        <v>3.63</v>
      </c>
      <c r="F64" s="11">
        <v>0.83</v>
      </c>
      <c r="G64" s="18">
        <v>0</v>
      </c>
      <c r="H64" s="30" t="s">
        <v>59</v>
      </c>
      <c r="I64" s="11">
        <v>3.95</v>
      </c>
      <c r="J64" s="11">
        <f t="shared" si="2"/>
        <v>21.89</v>
      </c>
      <c r="K64" s="30" t="s">
        <v>59</v>
      </c>
    </row>
    <row r="65" spans="1:11" ht="15.75">
      <c r="A65" s="27">
        <f t="shared" si="3"/>
        <v>55</v>
      </c>
      <c r="B65" s="14" t="s">
        <v>68</v>
      </c>
      <c r="C65" s="9" t="s">
        <v>6</v>
      </c>
      <c r="D65" s="11">
        <v>17.16</v>
      </c>
      <c r="E65" s="11">
        <v>3.63</v>
      </c>
      <c r="F65" s="11">
        <v>0.13</v>
      </c>
      <c r="G65" s="11">
        <v>0.54</v>
      </c>
      <c r="H65" s="30" t="s">
        <v>59</v>
      </c>
      <c r="I65" s="11">
        <v>3.95</v>
      </c>
      <c r="J65" s="11">
        <f t="shared" si="2"/>
        <v>25.41</v>
      </c>
      <c r="K65" s="30" t="s">
        <v>59</v>
      </c>
    </row>
    <row r="66" spans="1:11" ht="15.75">
      <c r="A66" s="27">
        <f t="shared" si="3"/>
        <v>56</v>
      </c>
      <c r="B66" s="14" t="s">
        <v>68</v>
      </c>
      <c r="C66" s="9" t="s">
        <v>7</v>
      </c>
      <c r="D66" s="11">
        <v>17.16</v>
      </c>
      <c r="E66" s="11">
        <v>3.63</v>
      </c>
      <c r="F66" s="11">
        <v>0.13</v>
      </c>
      <c r="G66" s="11">
        <v>0.54</v>
      </c>
      <c r="H66" s="30" t="s">
        <v>59</v>
      </c>
      <c r="I66" s="11">
        <v>3.95</v>
      </c>
      <c r="J66" s="11">
        <f t="shared" si="2"/>
        <v>25.41</v>
      </c>
      <c r="K66" s="30" t="s">
        <v>59</v>
      </c>
    </row>
    <row r="67" spans="1:11" ht="15.75">
      <c r="A67" s="27">
        <f t="shared" si="3"/>
        <v>57</v>
      </c>
      <c r="B67" s="14" t="s">
        <v>68</v>
      </c>
      <c r="C67" s="9" t="s">
        <v>8</v>
      </c>
      <c r="D67" s="11">
        <v>17.16</v>
      </c>
      <c r="E67" s="11">
        <v>3.63</v>
      </c>
      <c r="F67" s="11">
        <v>0.12</v>
      </c>
      <c r="G67" s="11">
        <v>0.53</v>
      </c>
      <c r="H67" s="30" t="s">
        <v>59</v>
      </c>
      <c r="I67" s="11">
        <v>3.95</v>
      </c>
      <c r="J67" s="11">
        <f t="shared" si="2"/>
        <v>25.39</v>
      </c>
      <c r="K67" s="30" t="s">
        <v>59</v>
      </c>
    </row>
    <row r="68" spans="1:11" ht="15.75">
      <c r="A68" s="27">
        <f t="shared" si="3"/>
        <v>58</v>
      </c>
      <c r="B68" s="14" t="s">
        <v>70</v>
      </c>
      <c r="C68" s="9" t="s">
        <v>9</v>
      </c>
      <c r="D68" s="11">
        <v>17.16</v>
      </c>
      <c r="E68" s="11">
        <v>3.63</v>
      </c>
      <c r="F68" s="11">
        <v>0.14</v>
      </c>
      <c r="G68" s="11">
        <v>1.45</v>
      </c>
      <c r="H68" s="30" t="s">
        <v>59</v>
      </c>
      <c r="I68" s="11">
        <v>3.95</v>
      </c>
      <c r="J68" s="11">
        <f t="shared" si="2"/>
        <v>26.33</v>
      </c>
      <c r="K68" s="30" t="s">
        <v>59</v>
      </c>
    </row>
    <row r="69" spans="1:11" ht="15.75">
      <c r="A69" s="27">
        <f t="shared" si="3"/>
        <v>59</v>
      </c>
      <c r="B69" s="14" t="s">
        <v>70</v>
      </c>
      <c r="C69" s="9" t="s">
        <v>11</v>
      </c>
      <c r="D69" s="11">
        <v>17.16</v>
      </c>
      <c r="E69" s="11">
        <v>3.63</v>
      </c>
      <c r="F69" s="11">
        <v>0.11</v>
      </c>
      <c r="G69" s="11">
        <v>2.37</v>
      </c>
      <c r="H69" s="30" t="s">
        <v>59</v>
      </c>
      <c r="I69" s="11">
        <v>3.95</v>
      </c>
      <c r="J69" s="11">
        <f t="shared" si="2"/>
        <v>27.22</v>
      </c>
      <c r="K69" s="30" t="s">
        <v>59</v>
      </c>
    </row>
    <row r="70" spans="1:11" ht="15.75">
      <c r="A70" s="27">
        <f t="shared" si="3"/>
        <v>60</v>
      </c>
      <c r="B70" s="14" t="s">
        <v>70</v>
      </c>
      <c r="C70" s="9" t="s">
        <v>3</v>
      </c>
      <c r="D70" s="11">
        <f>15.85*1.1</f>
        <v>17.435000000000002</v>
      </c>
      <c r="E70" s="11">
        <v>3.47</v>
      </c>
      <c r="F70" s="11">
        <f>0.4*1.1</f>
        <v>0.44000000000000006</v>
      </c>
      <c r="G70" s="34">
        <v>1.61</v>
      </c>
      <c r="H70" s="30" t="s">
        <v>59</v>
      </c>
      <c r="I70" s="11">
        <v>3.95</v>
      </c>
      <c r="J70" s="11">
        <f t="shared" si="2"/>
        <v>26.905</v>
      </c>
      <c r="K70" s="30" t="s">
        <v>59</v>
      </c>
    </row>
    <row r="71" spans="1:11" ht="15.75">
      <c r="A71" s="27">
        <f t="shared" si="3"/>
        <v>61</v>
      </c>
      <c r="B71" s="14" t="s">
        <v>70</v>
      </c>
      <c r="C71" s="9" t="s">
        <v>25</v>
      </c>
      <c r="D71" s="11">
        <f>15.85*1.1</f>
        <v>17.435000000000002</v>
      </c>
      <c r="E71" s="11">
        <f>3.15*1.1</f>
        <v>3.4650000000000003</v>
      </c>
      <c r="F71" s="11">
        <f>0.54*1.1</f>
        <v>0.5940000000000001</v>
      </c>
      <c r="G71" s="11">
        <f>1.43*1.1</f>
        <v>1.573</v>
      </c>
      <c r="H71" s="30" t="s">
        <v>59</v>
      </c>
      <c r="I71" s="11">
        <v>3.95</v>
      </c>
      <c r="J71" s="11">
        <f t="shared" si="2"/>
        <v>27.017000000000003</v>
      </c>
      <c r="K71" s="30" t="s">
        <v>59</v>
      </c>
    </row>
    <row r="72" spans="1:11" ht="15.75">
      <c r="A72" s="27">
        <f t="shared" si="3"/>
        <v>62</v>
      </c>
      <c r="B72" s="14" t="s">
        <v>70</v>
      </c>
      <c r="C72" s="9" t="s">
        <v>13</v>
      </c>
      <c r="D72" s="11">
        <v>17.16</v>
      </c>
      <c r="E72" s="11">
        <v>3.63</v>
      </c>
      <c r="F72" s="11">
        <v>0.32</v>
      </c>
      <c r="G72" s="11">
        <v>1.71</v>
      </c>
      <c r="H72" s="30" t="s">
        <v>59</v>
      </c>
      <c r="I72" s="11">
        <v>3.95</v>
      </c>
      <c r="J72" s="11">
        <f t="shared" si="2"/>
        <v>26.77</v>
      </c>
      <c r="K72" s="30" t="s">
        <v>59</v>
      </c>
    </row>
    <row r="73" spans="1:11" ht="15.75">
      <c r="A73" s="27">
        <f t="shared" si="3"/>
        <v>63</v>
      </c>
      <c r="B73" s="14" t="s">
        <v>70</v>
      </c>
      <c r="C73" s="9" t="s">
        <v>38</v>
      </c>
      <c r="D73" s="11">
        <v>17.18</v>
      </c>
      <c r="E73" s="11">
        <f>3.15*1.1</f>
        <v>3.4650000000000003</v>
      </c>
      <c r="F73" s="11">
        <f>0.28*1.1</f>
        <v>0.30800000000000005</v>
      </c>
      <c r="G73" s="11">
        <f>0.82*1.1</f>
        <v>0.902</v>
      </c>
      <c r="H73" s="30" t="s">
        <v>59</v>
      </c>
      <c r="I73" s="11">
        <v>3.95</v>
      </c>
      <c r="J73" s="11">
        <f t="shared" si="2"/>
        <v>25.805</v>
      </c>
      <c r="K73" s="30" t="s">
        <v>59</v>
      </c>
    </row>
    <row r="74" spans="1:11" ht="15.75">
      <c r="A74" s="27">
        <f t="shared" si="3"/>
        <v>64</v>
      </c>
      <c r="B74" s="14" t="s">
        <v>74</v>
      </c>
      <c r="C74" s="9" t="s">
        <v>9</v>
      </c>
      <c r="D74" s="11">
        <v>17.16</v>
      </c>
      <c r="E74" s="11">
        <v>3.63</v>
      </c>
      <c r="F74" s="11">
        <v>0.64</v>
      </c>
      <c r="G74" s="11">
        <v>1.54</v>
      </c>
      <c r="H74" s="30" t="s">
        <v>59</v>
      </c>
      <c r="I74" s="11">
        <v>3.95</v>
      </c>
      <c r="J74" s="11">
        <f t="shared" si="2"/>
        <v>26.919999999999998</v>
      </c>
      <c r="K74" s="30" t="s">
        <v>59</v>
      </c>
    </row>
    <row r="75" spans="1:11" ht="15.75">
      <c r="A75" s="27">
        <f t="shared" si="3"/>
        <v>65</v>
      </c>
      <c r="B75" s="14" t="s">
        <v>74</v>
      </c>
      <c r="C75" s="9" t="s">
        <v>11</v>
      </c>
      <c r="D75" s="11">
        <v>17.16</v>
      </c>
      <c r="E75" s="11">
        <v>3.63</v>
      </c>
      <c r="F75" s="11">
        <v>0.22</v>
      </c>
      <c r="G75" s="11">
        <v>1.53</v>
      </c>
      <c r="H75" s="30" t="s">
        <v>59</v>
      </c>
      <c r="I75" s="11">
        <v>3.95</v>
      </c>
      <c r="J75" s="11">
        <f t="shared" si="2"/>
        <v>26.49</v>
      </c>
      <c r="K75" s="30" t="s">
        <v>59</v>
      </c>
    </row>
    <row r="76" spans="1:11" ht="15.75">
      <c r="A76" s="27">
        <f t="shared" si="3"/>
        <v>66</v>
      </c>
      <c r="B76" s="14" t="s">
        <v>74</v>
      </c>
      <c r="C76" s="9" t="s">
        <v>3</v>
      </c>
      <c r="D76" s="11">
        <v>13.42</v>
      </c>
      <c r="E76" s="11">
        <v>2.95</v>
      </c>
      <c r="F76" s="11">
        <v>0.22</v>
      </c>
      <c r="G76" s="11">
        <v>1.55</v>
      </c>
      <c r="H76" s="30" t="s">
        <v>59</v>
      </c>
      <c r="I76" s="11">
        <v>3.95</v>
      </c>
      <c r="J76" s="11">
        <f t="shared" si="2"/>
        <v>22.09</v>
      </c>
      <c r="K76" s="30" t="s">
        <v>59</v>
      </c>
    </row>
    <row r="77" spans="1:11" ht="15.75">
      <c r="A77" s="27">
        <f t="shared" si="3"/>
        <v>67</v>
      </c>
      <c r="B77" s="14" t="s">
        <v>69</v>
      </c>
      <c r="C77" s="9" t="s">
        <v>9</v>
      </c>
      <c r="D77" s="11">
        <v>17.16</v>
      </c>
      <c r="E77" s="11">
        <v>3.63</v>
      </c>
      <c r="F77" s="11">
        <v>0.22</v>
      </c>
      <c r="G77" s="11">
        <v>1.51</v>
      </c>
      <c r="H77" s="30" t="s">
        <v>59</v>
      </c>
      <c r="I77" s="11">
        <v>3.95</v>
      </c>
      <c r="J77" s="11">
        <f t="shared" si="2"/>
        <v>26.47</v>
      </c>
      <c r="K77" s="30" t="s">
        <v>59</v>
      </c>
    </row>
    <row r="78" spans="1:11" ht="15.75">
      <c r="A78" s="27">
        <f t="shared" si="3"/>
        <v>68</v>
      </c>
      <c r="B78" s="14" t="s">
        <v>69</v>
      </c>
      <c r="C78" s="9" t="s">
        <v>11</v>
      </c>
      <c r="D78" s="11">
        <v>17.16</v>
      </c>
      <c r="E78" s="11">
        <v>3.63</v>
      </c>
      <c r="F78" s="11">
        <v>0.29</v>
      </c>
      <c r="G78" s="11">
        <v>1.22</v>
      </c>
      <c r="H78" s="30" t="s">
        <v>59</v>
      </c>
      <c r="I78" s="11">
        <v>3.95</v>
      </c>
      <c r="J78" s="11">
        <f t="shared" si="2"/>
        <v>26.25</v>
      </c>
      <c r="K78" s="30" t="s">
        <v>59</v>
      </c>
    </row>
    <row r="79" spans="1:11" ht="15.75">
      <c r="A79" s="27">
        <f t="shared" si="3"/>
        <v>69</v>
      </c>
      <c r="B79" s="14" t="s">
        <v>69</v>
      </c>
      <c r="C79" s="9" t="s">
        <v>3</v>
      </c>
      <c r="D79" s="11">
        <v>17.16</v>
      </c>
      <c r="E79" s="11">
        <v>3.63</v>
      </c>
      <c r="F79" s="11">
        <v>0.21</v>
      </c>
      <c r="G79" s="11">
        <v>1.58</v>
      </c>
      <c r="H79" s="30" t="s">
        <v>59</v>
      </c>
      <c r="I79" s="11">
        <v>3.95</v>
      </c>
      <c r="J79" s="11">
        <f t="shared" si="2"/>
        <v>26.529999999999998</v>
      </c>
      <c r="K79" s="30" t="s">
        <v>59</v>
      </c>
    </row>
    <row r="80" spans="1:11" ht="15.75">
      <c r="A80" s="27">
        <f t="shared" si="3"/>
        <v>70</v>
      </c>
      <c r="B80" s="14" t="s">
        <v>71</v>
      </c>
      <c r="C80" s="9" t="s">
        <v>4</v>
      </c>
      <c r="D80" s="11">
        <v>17.16</v>
      </c>
      <c r="E80" s="11">
        <v>3.63</v>
      </c>
      <c r="F80" s="11">
        <v>0.2</v>
      </c>
      <c r="G80" s="11">
        <v>0.97</v>
      </c>
      <c r="H80" s="30" t="s">
        <v>59</v>
      </c>
      <c r="I80" s="11">
        <v>3.95</v>
      </c>
      <c r="J80" s="11">
        <f t="shared" si="2"/>
        <v>25.91</v>
      </c>
      <c r="K80" s="30" t="s">
        <v>59</v>
      </c>
    </row>
    <row r="81" spans="1:11" ht="15.75">
      <c r="A81" s="27">
        <f t="shared" si="3"/>
        <v>71</v>
      </c>
      <c r="B81" s="14" t="s">
        <v>73</v>
      </c>
      <c r="C81" s="9" t="s">
        <v>9</v>
      </c>
      <c r="D81" s="11">
        <v>17.16</v>
      </c>
      <c r="E81" s="11">
        <v>3.63</v>
      </c>
      <c r="F81" s="11">
        <v>0.67</v>
      </c>
      <c r="G81" s="11">
        <v>0.72</v>
      </c>
      <c r="H81" s="30" t="s">
        <v>59</v>
      </c>
      <c r="I81" s="11">
        <v>3.95</v>
      </c>
      <c r="J81" s="11">
        <f t="shared" si="2"/>
        <v>26.13</v>
      </c>
      <c r="K81" s="30" t="s">
        <v>59</v>
      </c>
    </row>
    <row r="82" spans="1:11" ht="15.75">
      <c r="A82" s="27">
        <f t="shared" si="3"/>
        <v>72</v>
      </c>
      <c r="B82" s="14" t="s">
        <v>42</v>
      </c>
      <c r="C82" s="9" t="s">
        <v>9</v>
      </c>
      <c r="D82" s="11">
        <v>17.16</v>
      </c>
      <c r="E82" s="11">
        <v>3.63</v>
      </c>
      <c r="F82" s="11">
        <v>0.65</v>
      </c>
      <c r="G82" s="11">
        <v>1.17</v>
      </c>
      <c r="H82" s="30" t="s">
        <v>59</v>
      </c>
      <c r="I82" s="11">
        <v>3.95</v>
      </c>
      <c r="J82" s="11">
        <f t="shared" si="2"/>
        <v>26.56</v>
      </c>
      <c r="K82" s="30" t="s">
        <v>59</v>
      </c>
    </row>
    <row r="83" spans="1:11" ht="15.75">
      <c r="A83" s="27">
        <f t="shared" si="3"/>
        <v>73</v>
      </c>
      <c r="B83" s="14" t="s">
        <v>42</v>
      </c>
      <c r="C83" s="9" t="s">
        <v>3</v>
      </c>
      <c r="D83" s="11">
        <f>15.68*1.1</f>
        <v>17.248</v>
      </c>
      <c r="E83" s="11">
        <f>2.23*1.1</f>
        <v>2.4530000000000003</v>
      </c>
      <c r="F83" s="11">
        <f>0.63*1.1</f>
        <v>0.6930000000000001</v>
      </c>
      <c r="G83" s="35">
        <v>3.95</v>
      </c>
      <c r="H83" s="30" t="s">
        <v>59</v>
      </c>
      <c r="I83" s="11">
        <f>3.38*1.1</f>
        <v>3.718</v>
      </c>
      <c r="J83" s="11">
        <f t="shared" si="2"/>
        <v>28.062</v>
      </c>
      <c r="K83" s="30" t="s">
        <v>59</v>
      </c>
    </row>
    <row r="84" spans="1:11" ht="15.75">
      <c r="A84" s="1">
        <f t="shared" si="3"/>
        <v>74</v>
      </c>
      <c r="B84" s="14" t="s">
        <v>42</v>
      </c>
      <c r="C84" s="9" t="s">
        <v>12</v>
      </c>
      <c r="D84" s="11">
        <f>15.68*1.1</f>
        <v>17.248</v>
      </c>
      <c r="E84" s="11">
        <f>2.23*1.1</f>
        <v>2.4530000000000003</v>
      </c>
      <c r="F84" s="11">
        <f>0.63*1.1</f>
        <v>0.6930000000000001</v>
      </c>
      <c r="G84" s="35">
        <v>3.98</v>
      </c>
      <c r="H84" s="16" t="s">
        <v>59</v>
      </c>
      <c r="I84" s="11">
        <f>3.38*1.1</f>
        <v>3.718</v>
      </c>
      <c r="J84" s="3">
        <f t="shared" si="2"/>
        <v>28.092000000000002</v>
      </c>
      <c r="K84" s="16" t="s">
        <v>59</v>
      </c>
    </row>
    <row r="85" spans="1:11" ht="15.75">
      <c r="A85" s="1">
        <f t="shared" si="3"/>
        <v>75</v>
      </c>
      <c r="B85" s="14" t="s">
        <v>67</v>
      </c>
      <c r="C85" s="9" t="s">
        <v>9</v>
      </c>
      <c r="D85" s="11">
        <v>17.44</v>
      </c>
      <c r="E85" s="11">
        <f>3.15*1.1</f>
        <v>3.4650000000000003</v>
      </c>
      <c r="F85" s="18">
        <v>0</v>
      </c>
      <c r="G85" s="36">
        <v>1.21</v>
      </c>
      <c r="H85" s="16" t="s">
        <v>59</v>
      </c>
      <c r="I85" s="11">
        <v>3.95</v>
      </c>
      <c r="J85" s="3">
        <f t="shared" si="2"/>
        <v>26.065</v>
      </c>
      <c r="K85" s="16" t="s">
        <v>59</v>
      </c>
    </row>
    <row r="86" spans="1:11" ht="15.75">
      <c r="A86" s="1">
        <f t="shared" si="3"/>
        <v>76</v>
      </c>
      <c r="B86" s="15" t="s">
        <v>76</v>
      </c>
      <c r="C86" s="9" t="s">
        <v>9</v>
      </c>
      <c r="D86" s="11">
        <f>15.85*1.1</f>
        <v>17.435000000000002</v>
      </c>
      <c r="E86" s="11">
        <f>3.15*1.1</f>
        <v>3.4650000000000003</v>
      </c>
      <c r="F86" s="11">
        <f>0.28*1.1</f>
        <v>0.30800000000000005</v>
      </c>
      <c r="G86" s="36">
        <v>1.67</v>
      </c>
      <c r="H86" s="16" t="s">
        <v>59</v>
      </c>
      <c r="I86" s="11">
        <v>3.95</v>
      </c>
      <c r="J86" s="3">
        <f>I86+G86+F86+D86+E86</f>
        <v>26.828000000000003</v>
      </c>
      <c r="K86" s="16" t="s">
        <v>59</v>
      </c>
    </row>
    <row r="87" spans="1:11" ht="15.75">
      <c r="A87" s="1">
        <f t="shared" si="3"/>
        <v>77</v>
      </c>
      <c r="B87" s="15" t="s">
        <v>76</v>
      </c>
      <c r="C87" s="9" t="s">
        <v>11</v>
      </c>
      <c r="D87" s="11">
        <f aca="true" t="shared" si="5" ref="D87:D107">15.85*1.1</f>
        <v>17.435000000000002</v>
      </c>
      <c r="E87" s="11">
        <f aca="true" t="shared" si="6" ref="E87:E107">3.15*1.1</f>
        <v>3.4650000000000003</v>
      </c>
      <c r="F87" s="11">
        <f>0.28*1.1</f>
        <v>0.30800000000000005</v>
      </c>
      <c r="G87" s="36">
        <v>1.31</v>
      </c>
      <c r="H87" s="16" t="s">
        <v>59</v>
      </c>
      <c r="I87" s="11">
        <v>3.95</v>
      </c>
      <c r="J87" s="3">
        <f t="shared" si="2"/>
        <v>26.468</v>
      </c>
      <c r="K87" s="16" t="s">
        <v>59</v>
      </c>
    </row>
    <row r="88" spans="1:11" ht="15.75">
      <c r="A88" s="1">
        <f t="shared" si="3"/>
        <v>78</v>
      </c>
      <c r="B88" s="15" t="s">
        <v>76</v>
      </c>
      <c r="C88" s="9" t="s">
        <v>3</v>
      </c>
      <c r="D88" s="11">
        <f t="shared" si="5"/>
        <v>17.435000000000002</v>
      </c>
      <c r="E88" s="11">
        <f t="shared" si="6"/>
        <v>3.4650000000000003</v>
      </c>
      <c r="F88" s="11">
        <f>0.27*1.1</f>
        <v>0.29700000000000004</v>
      </c>
      <c r="G88" s="37">
        <f>1.13*1.1</f>
        <v>1.2429999999999999</v>
      </c>
      <c r="H88" s="16" t="s">
        <v>59</v>
      </c>
      <c r="I88" s="11">
        <v>3.95</v>
      </c>
      <c r="J88" s="3">
        <f t="shared" si="2"/>
        <v>26.39</v>
      </c>
      <c r="K88" s="16" t="s">
        <v>59</v>
      </c>
    </row>
    <row r="89" spans="1:11" ht="15.75">
      <c r="A89" s="27">
        <f t="shared" si="3"/>
        <v>79</v>
      </c>
      <c r="B89" s="15" t="s">
        <v>76</v>
      </c>
      <c r="C89" s="23" t="s">
        <v>25</v>
      </c>
      <c r="D89" s="11">
        <v>17.12</v>
      </c>
      <c r="E89" s="11">
        <v>3.63</v>
      </c>
      <c r="F89" s="11">
        <v>0.39</v>
      </c>
      <c r="G89" s="11">
        <v>2.51</v>
      </c>
      <c r="H89" s="30" t="s">
        <v>59</v>
      </c>
      <c r="I89" s="11">
        <v>3.95</v>
      </c>
      <c r="J89" s="11">
        <f t="shared" si="2"/>
        <v>27.599999999999998</v>
      </c>
      <c r="K89" s="30" t="s">
        <v>59</v>
      </c>
    </row>
    <row r="90" spans="1:11" ht="15.75">
      <c r="A90" s="1">
        <f t="shared" si="3"/>
        <v>80</v>
      </c>
      <c r="B90" s="15" t="s">
        <v>76</v>
      </c>
      <c r="C90" s="9" t="s">
        <v>12</v>
      </c>
      <c r="D90" s="11">
        <f t="shared" si="5"/>
        <v>17.435000000000002</v>
      </c>
      <c r="E90" s="11">
        <f t="shared" si="6"/>
        <v>3.4650000000000003</v>
      </c>
      <c r="F90" s="11">
        <f>1*1.1</f>
        <v>1.1</v>
      </c>
      <c r="G90" s="11">
        <f>3.58*1.1</f>
        <v>3.9380000000000006</v>
      </c>
      <c r="H90" s="16" t="s">
        <v>59</v>
      </c>
      <c r="I90" s="11">
        <v>3.95</v>
      </c>
      <c r="J90" s="3">
        <f t="shared" si="2"/>
        <v>29.888</v>
      </c>
      <c r="K90" s="16" t="s">
        <v>59</v>
      </c>
    </row>
    <row r="91" spans="1:11" ht="15.75">
      <c r="A91" s="1">
        <f t="shared" si="3"/>
        <v>81</v>
      </c>
      <c r="B91" s="15" t="s">
        <v>76</v>
      </c>
      <c r="C91" s="9" t="s">
        <v>13</v>
      </c>
      <c r="D91" s="11">
        <f t="shared" si="5"/>
        <v>17.435000000000002</v>
      </c>
      <c r="E91" s="11">
        <f t="shared" si="6"/>
        <v>3.4650000000000003</v>
      </c>
      <c r="F91" s="11">
        <f>0.59*1.1</f>
        <v>0.649</v>
      </c>
      <c r="G91" s="11">
        <f>1.54*1.1</f>
        <v>1.6940000000000002</v>
      </c>
      <c r="H91" s="16" t="s">
        <v>59</v>
      </c>
      <c r="I91" s="11">
        <v>3.95</v>
      </c>
      <c r="J91" s="3">
        <f t="shared" si="2"/>
        <v>27.193</v>
      </c>
      <c r="K91" s="16" t="s">
        <v>59</v>
      </c>
    </row>
    <row r="92" spans="1:11" ht="15.75">
      <c r="A92" s="1">
        <f t="shared" si="3"/>
        <v>82</v>
      </c>
      <c r="B92" s="15" t="s">
        <v>76</v>
      </c>
      <c r="C92" s="9" t="s">
        <v>4</v>
      </c>
      <c r="D92" s="11">
        <f t="shared" si="5"/>
        <v>17.435000000000002</v>
      </c>
      <c r="E92" s="11">
        <f t="shared" si="6"/>
        <v>3.4650000000000003</v>
      </c>
      <c r="F92" s="11">
        <f>0.76*1.1</f>
        <v>0.8360000000000001</v>
      </c>
      <c r="G92" s="11">
        <f>1.54*1.1</f>
        <v>1.6940000000000002</v>
      </c>
      <c r="H92" s="16" t="s">
        <v>59</v>
      </c>
      <c r="I92" s="11">
        <v>3.95</v>
      </c>
      <c r="J92" s="3">
        <f t="shared" si="2"/>
        <v>27.380000000000003</v>
      </c>
      <c r="K92" s="16" t="s">
        <v>59</v>
      </c>
    </row>
    <row r="93" spans="1:11" ht="15.75">
      <c r="A93" s="1">
        <f t="shared" si="3"/>
        <v>83</v>
      </c>
      <c r="B93" s="15" t="s">
        <v>76</v>
      </c>
      <c r="C93" s="9" t="s">
        <v>14</v>
      </c>
      <c r="D93" s="11">
        <f t="shared" si="5"/>
        <v>17.435000000000002</v>
      </c>
      <c r="E93" s="11">
        <f t="shared" si="6"/>
        <v>3.4650000000000003</v>
      </c>
      <c r="F93" s="11">
        <f>0.75*1.1</f>
        <v>0.8250000000000001</v>
      </c>
      <c r="G93" s="11">
        <f>1.53*1.1</f>
        <v>1.6830000000000003</v>
      </c>
      <c r="H93" s="16" t="s">
        <v>59</v>
      </c>
      <c r="I93" s="11">
        <v>3.95</v>
      </c>
      <c r="J93" s="3">
        <f t="shared" si="2"/>
        <v>27.358000000000004</v>
      </c>
      <c r="K93" s="16" t="s">
        <v>59</v>
      </c>
    </row>
    <row r="94" spans="1:11" ht="15.75">
      <c r="A94" s="1">
        <f t="shared" si="3"/>
        <v>84</v>
      </c>
      <c r="B94" s="15" t="s">
        <v>76</v>
      </c>
      <c r="C94" s="9" t="s">
        <v>19</v>
      </c>
      <c r="D94" s="11">
        <f t="shared" si="5"/>
        <v>17.435000000000002</v>
      </c>
      <c r="E94" s="11">
        <f t="shared" si="6"/>
        <v>3.4650000000000003</v>
      </c>
      <c r="F94" s="11">
        <f>0.76*1.1</f>
        <v>0.8360000000000001</v>
      </c>
      <c r="G94" s="11">
        <f>1.53*1.1</f>
        <v>1.6830000000000003</v>
      </c>
      <c r="H94" s="16" t="s">
        <v>59</v>
      </c>
      <c r="I94" s="11">
        <v>3.95</v>
      </c>
      <c r="J94" s="3">
        <f t="shared" si="2"/>
        <v>27.369000000000003</v>
      </c>
      <c r="K94" s="16" t="s">
        <v>59</v>
      </c>
    </row>
    <row r="95" spans="1:11" ht="15.75">
      <c r="A95" s="38">
        <f t="shared" si="3"/>
        <v>85</v>
      </c>
      <c r="B95" s="15" t="s">
        <v>76</v>
      </c>
      <c r="C95" s="23" t="s">
        <v>35</v>
      </c>
      <c r="D95" s="24">
        <f t="shared" si="5"/>
        <v>17.435000000000002</v>
      </c>
      <c r="E95" s="24">
        <f t="shared" si="6"/>
        <v>3.4650000000000003</v>
      </c>
      <c r="F95" s="24">
        <f>0.59*1.1</f>
        <v>0.649</v>
      </c>
      <c r="G95" s="39">
        <v>1.93</v>
      </c>
      <c r="H95" s="32" t="s">
        <v>59</v>
      </c>
      <c r="I95" s="24">
        <v>3.95</v>
      </c>
      <c r="J95" s="33">
        <f t="shared" si="2"/>
        <v>27.429000000000002</v>
      </c>
      <c r="K95" s="29" t="s">
        <v>59</v>
      </c>
    </row>
    <row r="96" spans="1:11" ht="15.75">
      <c r="A96" s="1">
        <f t="shared" si="3"/>
        <v>86</v>
      </c>
      <c r="B96" s="15" t="s">
        <v>76</v>
      </c>
      <c r="C96" s="9" t="s">
        <v>36</v>
      </c>
      <c r="D96" s="11">
        <f t="shared" si="5"/>
        <v>17.435000000000002</v>
      </c>
      <c r="E96" s="11">
        <f t="shared" si="6"/>
        <v>3.4650000000000003</v>
      </c>
      <c r="F96" s="11">
        <f>0.71*1.1</f>
        <v>0.781</v>
      </c>
      <c r="G96" s="11">
        <f>1.11*1.1</f>
        <v>1.2210000000000003</v>
      </c>
      <c r="H96" s="16" t="s">
        <v>59</v>
      </c>
      <c r="I96" s="11">
        <v>3.95</v>
      </c>
      <c r="J96" s="3">
        <f t="shared" si="2"/>
        <v>26.852</v>
      </c>
      <c r="K96" s="16" t="s">
        <v>59</v>
      </c>
    </row>
    <row r="97" spans="1:11" ht="15.75">
      <c r="A97" s="1">
        <f t="shared" si="3"/>
        <v>87</v>
      </c>
      <c r="B97" s="15" t="s">
        <v>76</v>
      </c>
      <c r="C97" s="9" t="s">
        <v>34</v>
      </c>
      <c r="D97" s="11">
        <f t="shared" si="5"/>
        <v>17.435000000000002</v>
      </c>
      <c r="E97" s="11">
        <f t="shared" si="6"/>
        <v>3.4650000000000003</v>
      </c>
      <c r="F97" s="11">
        <f>0.64*1.1</f>
        <v>0.7040000000000001</v>
      </c>
      <c r="G97" s="11">
        <f>0.81*1.11</f>
        <v>0.8991000000000001</v>
      </c>
      <c r="H97" s="16" t="s">
        <v>59</v>
      </c>
      <c r="I97" s="11">
        <v>3.95</v>
      </c>
      <c r="J97" s="3">
        <f t="shared" si="2"/>
        <v>26.453100000000003</v>
      </c>
      <c r="K97" s="16" t="s">
        <v>59</v>
      </c>
    </row>
    <row r="98" spans="1:11" ht="15.75">
      <c r="A98" s="1">
        <f t="shared" si="3"/>
        <v>88</v>
      </c>
      <c r="B98" s="15" t="s">
        <v>76</v>
      </c>
      <c r="C98" s="9" t="s">
        <v>16</v>
      </c>
      <c r="D98" s="11">
        <f t="shared" si="5"/>
        <v>17.435000000000002</v>
      </c>
      <c r="E98" s="11">
        <f t="shared" si="6"/>
        <v>3.4650000000000003</v>
      </c>
      <c r="F98" s="11">
        <f>0.7*1.1</f>
        <v>0.77</v>
      </c>
      <c r="G98" s="11">
        <f>0.92*1.1</f>
        <v>1.0120000000000002</v>
      </c>
      <c r="H98" s="16" t="s">
        <v>59</v>
      </c>
      <c r="I98" s="11">
        <v>3.95</v>
      </c>
      <c r="J98" s="3">
        <f t="shared" si="2"/>
        <v>26.632</v>
      </c>
      <c r="K98" s="16" t="s">
        <v>59</v>
      </c>
    </row>
    <row r="99" spans="1:11" ht="15.75">
      <c r="A99" s="1">
        <f t="shared" si="3"/>
        <v>89</v>
      </c>
      <c r="B99" s="15" t="s">
        <v>76</v>
      </c>
      <c r="C99" s="9" t="s">
        <v>10</v>
      </c>
      <c r="D99" s="11">
        <f t="shared" si="5"/>
        <v>17.435000000000002</v>
      </c>
      <c r="E99" s="11">
        <f t="shared" si="6"/>
        <v>3.4650000000000003</v>
      </c>
      <c r="F99" s="11">
        <f>0.65*1.1</f>
        <v>0.7150000000000001</v>
      </c>
      <c r="G99" s="11">
        <f>0.86*1.1</f>
        <v>0.9460000000000001</v>
      </c>
      <c r="H99" s="16" t="s">
        <v>59</v>
      </c>
      <c r="I99" s="11">
        <v>3.95</v>
      </c>
      <c r="J99" s="3">
        <f t="shared" si="2"/>
        <v>26.511000000000003</v>
      </c>
      <c r="K99" s="16" t="s">
        <v>59</v>
      </c>
    </row>
    <row r="100" spans="1:11" ht="15.75">
      <c r="A100" s="1">
        <f t="shared" si="3"/>
        <v>90</v>
      </c>
      <c r="B100" s="15" t="s">
        <v>76</v>
      </c>
      <c r="C100" s="9" t="s">
        <v>49</v>
      </c>
      <c r="D100" s="11">
        <f t="shared" si="5"/>
        <v>17.435000000000002</v>
      </c>
      <c r="E100" s="11">
        <f t="shared" si="6"/>
        <v>3.4650000000000003</v>
      </c>
      <c r="F100" s="11">
        <f>0.63*1.1</f>
        <v>0.6930000000000001</v>
      </c>
      <c r="G100" s="11">
        <f>0.83*1.1</f>
        <v>0.913</v>
      </c>
      <c r="H100" s="16" t="s">
        <v>59</v>
      </c>
      <c r="I100" s="11">
        <v>3.95</v>
      </c>
      <c r="J100" s="3">
        <f t="shared" si="2"/>
        <v>26.456000000000003</v>
      </c>
      <c r="K100" s="16" t="s">
        <v>59</v>
      </c>
    </row>
    <row r="101" spans="1:11" ht="15.75">
      <c r="A101" s="1">
        <f t="shared" si="3"/>
        <v>91</v>
      </c>
      <c r="B101" s="15" t="s">
        <v>76</v>
      </c>
      <c r="C101" s="9" t="s">
        <v>37</v>
      </c>
      <c r="D101" s="11">
        <f t="shared" si="5"/>
        <v>17.435000000000002</v>
      </c>
      <c r="E101" s="11">
        <f t="shared" si="6"/>
        <v>3.4650000000000003</v>
      </c>
      <c r="F101" s="11">
        <f>0.22*1.1</f>
        <v>0.24200000000000002</v>
      </c>
      <c r="G101" s="11">
        <f>0.84*1.1</f>
        <v>0.924</v>
      </c>
      <c r="H101" s="16" t="s">
        <v>59</v>
      </c>
      <c r="I101" s="11">
        <v>3.95</v>
      </c>
      <c r="J101" s="3">
        <f t="shared" si="2"/>
        <v>26.016000000000002</v>
      </c>
      <c r="K101" s="16" t="s">
        <v>59</v>
      </c>
    </row>
    <row r="102" spans="1:11" ht="15.75">
      <c r="A102" s="1">
        <f t="shared" si="3"/>
        <v>92</v>
      </c>
      <c r="B102" s="15" t="s">
        <v>76</v>
      </c>
      <c r="C102" s="9" t="s">
        <v>50</v>
      </c>
      <c r="D102" s="11">
        <f t="shared" si="5"/>
        <v>17.435000000000002</v>
      </c>
      <c r="E102" s="11">
        <f t="shared" si="6"/>
        <v>3.4650000000000003</v>
      </c>
      <c r="F102" s="11">
        <f>0.22*1.1</f>
        <v>0.24200000000000002</v>
      </c>
      <c r="G102" s="11">
        <f>0.83*1.1</f>
        <v>0.913</v>
      </c>
      <c r="H102" s="16" t="s">
        <v>59</v>
      </c>
      <c r="I102" s="11">
        <v>3.95</v>
      </c>
      <c r="J102" s="3">
        <f t="shared" si="2"/>
        <v>26.005000000000003</v>
      </c>
      <c r="K102" s="16" t="s">
        <v>59</v>
      </c>
    </row>
    <row r="103" spans="1:11" ht="15.75">
      <c r="A103" s="1">
        <f t="shared" si="3"/>
        <v>93</v>
      </c>
      <c r="B103" s="15" t="s">
        <v>76</v>
      </c>
      <c r="C103" s="9" t="s">
        <v>51</v>
      </c>
      <c r="D103" s="11">
        <f t="shared" si="5"/>
        <v>17.435000000000002</v>
      </c>
      <c r="E103" s="11">
        <f t="shared" si="6"/>
        <v>3.4650000000000003</v>
      </c>
      <c r="F103" s="11">
        <f>0.19*1.1</f>
        <v>0.20900000000000002</v>
      </c>
      <c r="G103" s="11">
        <f>0.71*1.1</f>
        <v>0.781</v>
      </c>
      <c r="H103" s="16" t="s">
        <v>59</v>
      </c>
      <c r="I103" s="11">
        <v>3.95</v>
      </c>
      <c r="J103" s="3">
        <f t="shared" si="2"/>
        <v>25.84</v>
      </c>
      <c r="K103" s="16" t="s">
        <v>59</v>
      </c>
    </row>
    <row r="104" spans="1:11" ht="15.75">
      <c r="A104" s="1">
        <f t="shared" si="3"/>
        <v>94</v>
      </c>
      <c r="B104" s="15" t="s">
        <v>76</v>
      </c>
      <c r="C104" s="9" t="s">
        <v>52</v>
      </c>
      <c r="D104" s="11">
        <f t="shared" si="5"/>
        <v>17.435000000000002</v>
      </c>
      <c r="E104" s="11">
        <f t="shared" si="6"/>
        <v>3.4650000000000003</v>
      </c>
      <c r="F104" s="11">
        <f>0.19*1.1</f>
        <v>0.20900000000000002</v>
      </c>
      <c r="G104" s="11">
        <f>0.72*1.1</f>
        <v>0.792</v>
      </c>
      <c r="H104" s="16" t="s">
        <v>59</v>
      </c>
      <c r="I104" s="11">
        <v>3.95</v>
      </c>
      <c r="J104" s="3">
        <f t="shared" si="2"/>
        <v>25.851000000000003</v>
      </c>
      <c r="K104" s="16" t="s">
        <v>59</v>
      </c>
    </row>
    <row r="105" spans="1:11" ht="15.75">
      <c r="A105" s="1">
        <f t="shared" si="3"/>
        <v>95</v>
      </c>
      <c r="B105" s="15" t="s">
        <v>76</v>
      </c>
      <c r="C105" s="9" t="s">
        <v>53</v>
      </c>
      <c r="D105" s="11">
        <f t="shared" si="5"/>
        <v>17.435000000000002</v>
      </c>
      <c r="E105" s="11">
        <f t="shared" si="6"/>
        <v>3.4650000000000003</v>
      </c>
      <c r="F105" s="11">
        <f>0.19*1.1</f>
        <v>0.20900000000000002</v>
      </c>
      <c r="G105" s="11">
        <f>0.71*1.1</f>
        <v>0.781</v>
      </c>
      <c r="H105" s="16" t="s">
        <v>59</v>
      </c>
      <c r="I105" s="11">
        <v>3.95</v>
      </c>
      <c r="J105" s="3">
        <f t="shared" si="2"/>
        <v>25.84</v>
      </c>
      <c r="K105" s="16" t="s">
        <v>59</v>
      </c>
    </row>
    <row r="106" spans="1:11" ht="15.75">
      <c r="A106" s="1">
        <f t="shared" si="3"/>
        <v>96</v>
      </c>
      <c r="B106" s="15" t="s">
        <v>76</v>
      </c>
      <c r="C106" s="9" t="s">
        <v>54</v>
      </c>
      <c r="D106" s="11">
        <f t="shared" si="5"/>
        <v>17.435000000000002</v>
      </c>
      <c r="E106" s="11">
        <f t="shared" si="6"/>
        <v>3.4650000000000003</v>
      </c>
      <c r="F106" s="11">
        <f>0.22*1.1</f>
        <v>0.24200000000000002</v>
      </c>
      <c r="G106" s="11">
        <f>0.83*1.1</f>
        <v>0.913</v>
      </c>
      <c r="H106" s="16" t="s">
        <v>59</v>
      </c>
      <c r="I106" s="11">
        <v>3.95</v>
      </c>
      <c r="J106" s="3">
        <f t="shared" si="2"/>
        <v>26.005000000000003</v>
      </c>
      <c r="K106" s="16" t="s">
        <v>59</v>
      </c>
    </row>
    <row r="107" spans="1:11" ht="15.75">
      <c r="A107" s="1">
        <f t="shared" si="3"/>
        <v>97</v>
      </c>
      <c r="B107" s="15" t="s">
        <v>76</v>
      </c>
      <c r="C107" s="9" t="s">
        <v>55</v>
      </c>
      <c r="D107" s="11">
        <f t="shared" si="5"/>
        <v>17.435000000000002</v>
      </c>
      <c r="E107" s="11">
        <f t="shared" si="6"/>
        <v>3.4650000000000003</v>
      </c>
      <c r="F107" s="11">
        <f>0.23*1.1</f>
        <v>0.25300000000000006</v>
      </c>
      <c r="G107" s="11">
        <f>0.84*1.1</f>
        <v>0.924</v>
      </c>
      <c r="H107" s="16" t="s">
        <v>59</v>
      </c>
      <c r="I107" s="11">
        <v>3.95</v>
      </c>
      <c r="J107" s="3">
        <f t="shared" si="2"/>
        <v>26.027000000000005</v>
      </c>
      <c r="K107" s="16" t="s">
        <v>59</v>
      </c>
    </row>
    <row r="108" spans="1:11" ht="15.75">
      <c r="A108" s="27">
        <f t="shared" si="3"/>
        <v>98</v>
      </c>
      <c r="B108" s="15" t="s">
        <v>76</v>
      </c>
      <c r="C108" s="23" t="s">
        <v>26</v>
      </c>
      <c r="D108" s="11">
        <v>17.12</v>
      </c>
      <c r="E108" s="11">
        <v>3.63</v>
      </c>
      <c r="F108" s="30"/>
      <c r="G108" s="11">
        <v>0.83</v>
      </c>
      <c r="H108" s="30" t="s">
        <v>59</v>
      </c>
      <c r="I108" s="11">
        <v>3.95</v>
      </c>
      <c r="J108" s="11">
        <f t="shared" si="2"/>
        <v>25.53</v>
      </c>
      <c r="K108" s="30" t="s">
        <v>59</v>
      </c>
    </row>
    <row r="109" spans="1:11" ht="15.75">
      <c r="A109" s="27">
        <f t="shared" si="3"/>
        <v>99</v>
      </c>
      <c r="B109" s="15" t="s">
        <v>76</v>
      </c>
      <c r="C109" s="23" t="s">
        <v>27</v>
      </c>
      <c r="D109" s="11">
        <v>17.12</v>
      </c>
      <c r="E109" s="11">
        <v>3.63</v>
      </c>
      <c r="F109" s="30"/>
      <c r="G109" s="11">
        <v>0.83</v>
      </c>
      <c r="H109" s="30" t="s">
        <v>59</v>
      </c>
      <c r="I109" s="11">
        <v>3.95</v>
      </c>
      <c r="J109" s="11">
        <f t="shared" si="2"/>
        <v>25.53</v>
      </c>
      <c r="K109" s="30" t="s">
        <v>59</v>
      </c>
    </row>
    <row r="110" spans="1:11" ht="15.75">
      <c r="A110" s="27">
        <f t="shared" si="3"/>
        <v>100</v>
      </c>
      <c r="B110" s="15" t="s">
        <v>76</v>
      </c>
      <c r="C110" s="23" t="s">
        <v>28</v>
      </c>
      <c r="D110" s="11">
        <v>17.12</v>
      </c>
      <c r="E110" s="11">
        <v>3.63</v>
      </c>
      <c r="F110" s="30"/>
      <c r="G110" s="11">
        <v>0.83</v>
      </c>
      <c r="H110" s="30" t="s">
        <v>59</v>
      </c>
      <c r="I110" s="11">
        <v>3.95</v>
      </c>
      <c r="J110" s="11">
        <f t="shared" si="2"/>
        <v>25.53</v>
      </c>
      <c r="K110" s="30" t="s">
        <v>59</v>
      </c>
    </row>
    <row r="111" spans="1:11" ht="23.25" customHeight="1">
      <c r="A111" s="57" t="s">
        <v>56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5.75">
      <c r="A112" s="27">
        <f>+A110+1</f>
        <v>101</v>
      </c>
      <c r="B112" s="15" t="s">
        <v>63</v>
      </c>
      <c r="C112" s="23">
        <v>7</v>
      </c>
      <c r="D112" s="11">
        <v>15.08</v>
      </c>
      <c r="E112" s="11">
        <v>3.63</v>
      </c>
      <c r="F112" s="30"/>
      <c r="G112" s="11">
        <v>0.81</v>
      </c>
      <c r="H112" s="30"/>
      <c r="I112" s="11">
        <v>3.95</v>
      </c>
      <c r="J112" s="11">
        <f>+D112+E112+F112+G112+I112</f>
        <v>23.47</v>
      </c>
      <c r="K112" s="30" t="s">
        <v>59</v>
      </c>
    </row>
    <row r="113" spans="1:11" ht="15.75">
      <c r="A113" s="27">
        <f>+A112+1</f>
        <v>102</v>
      </c>
      <c r="B113" s="15" t="s">
        <v>63</v>
      </c>
      <c r="C113" s="23">
        <v>8</v>
      </c>
      <c r="D113" s="11">
        <v>15.08</v>
      </c>
      <c r="E113" s="11">
        <v>3.63</v>
      </c>
      <c r="F113" s="30"/>
      <c r="G113" s="11">
        <v>0.81</v>
      </c>
      <c r="H113" s="30"/>
      <c r="I113" s="11">
        <v>3.95</v>
      </c>
      <c r="J113" s="11">
        <f aca="true" t="shared" si="7" ref="J113:J119">+D113+E113+F113+G113+I113</f>
        <v>23.47</v>
      </c>
      <c r="K113" s="30" t="s">
        <v>59</v>
      </c>
    </row>
    <row r="114" spans="1:11" ht="15.75">
      <c r="A114" s="27">
        <f aca="true" t="shared" si="8" ref="A114:A121">+A113+1</f>
        <v>103</v>
      </c>
      <c r="B114" s="15" t="s">
        <v>63</v>
      </c>
      <c r="C114" s="23">
        <v>9</v>
      </c>
      <c r="D114" s="11">
        <v>15.08</v>
      </c>
      <c r="E114" s="11">
        <v>3.63</v>
      </c>
      <c r="F114" s="30"/>
      <c r="G114" s="11">
        <v>0.81</v>
      </c>
      <c r="H114" s="30"/>
      <c r="I114" s="11">
        <v>3.95</v>
      </c>
      <c r="J114" s="11">
        <f t="shared" si="7"/>
        <v>23.47</v>
      </c>
      <c r="K114" s="30" t="s">
        <v>59</v>
      </c>
    </row>
    <row r="115" spans="1:11" ht="15.75">
      <c r="A115" s="27">
        <f t="shared" si="8"/>
        <v>104</v>
      </c>
      <c r="B115" s="15" t="s">
        <v>63</v>
      </c>
      <c r="C115" s="23">
        <v>10</v>
      </c>
      <c r="D115" s="11">
        <v>15.08</v>
      </c>
      <c r="E115" s="11">
        <v>3.63</v>
      </c>
      <c r="F115" s="30"/>
      <c r="G115" s="11">
        <v>0.81</v>
      </c>
      <c r="H115" s="30"/>
      <c r="I115" s="11">
        <v>3.95</v>
      </c>
      <c r="J115" s="11">
        <f t="shared" si="7"/>
        <v>23.47</v>
      </c>
      <c r="K115" s="30" t="s">
        <v>59</v>
      </c>
    </row>
    <row r="116" spans="1:11" ht="15.75">
      <c r="A116" s="27">
        <f t="shared" si="8"/>
        <v>105</v>
      </c>
      <c r="B116" s="15" t="s">
        <v>63</v>
      </c>
      <c r="C116" s="23">
        <v>11</v>
      </c>
      <c r="D116" s="11">
        <v>15.08</v>
      </c>
      <c r="E116" s="11">
        <v>3.63</v>
      </c>
      <c r="F116" s="30"/>
      <c r="G116" s="11">
        <v>0.81</v>
      </c>
      <c r="H116" s="30"/>
      <c r="I116" s="11">
        <v>3.95</v>
      </c>
      <c r="J116" s="11">
        <f t="shared" si="7"/>
        <v>23.47</v>
      </c>
      <c r="K116" s="30" t="s">
        <v>59</v>
      </c>
    </row>
    <row r="117" spans="1:11" ht="15.75">
      <c r="A117" s="27">
        <f t="shared" si="8"/>
        <v>106</v>
      </c>
      <c r="B117" s="15" t="s">
        <v>63</v>
      </c>
      <c r="C117" s="23">
        <v>12</v>
      </c>
      <c r="D117" s="11">
        <v>15.08</v>
      </c>
      <c r="E117" s="11">
        <v>3.63</v>
      </c>
      <c r="F117" s="30"/>
      <c r="G117" s="11">
        <v>0.81</v>
      </c>
      <c r="H117" s="30"/>
      <c r="I117" s="11">
        <v>3.95</v>
      </c>
      <c r="J117" s="11">
        <f t="shared" si="7"/>
        <v>23.47</v>
      </c>
      <c r="K117" s="30" t="s">
        <v>59</v>
      </c>
    </row>
    <row r="118" spans="1:11" ht="15.75">
      <c r="A118" s="27">
        <f t="shared" si="8"/>
        <v>107</v>
      </c>
      <c r="B118" s="15" t="s">
        <v>63</v>
      </c>
      <c r="C118" s="23">
        <v>13</v>
      </c>
      <c r="D118" s="11">
        <v>15.08</v>
      </c>
      <c r="E118" s="11">
        <v>3.63</v>
      </c>
      <c r="F118" s="30"/>
      <c r="G118" s="11">
        <v>0.81</v>
      </c>
      <c r="H118" s="30"/>
      <c r="I118" s="11">
        <v>3.95</v>
      </c>
      <c r="J118" s="11">
        <f t="shared" si="7"/>
        <v>23.47</v>
      </c>
      <c r="K118" s="30" t="s">
        <v>59</v>
      </c>
    </row>
    <row r="119" spans="1:11" ht="15.75">
      <c r="A119" s="27">
        <f t="shared" si="8"/>
        <v>108</v>
      </c>
      <c r="B119" s="15" t="s">
        <v>63</v>
      </c>
      <c r="C119" s="23">
        <v>14</v>
      </c>
      <c r="D119" s="11">
        <v>15.08</v>
      </c>
      <c r="E119" s="11">
        <v>3.63</v>
      </c>
      <c r="F119" s="30"/>
      <c r="G119" s="11">
        <v>0.81</v>
      </c>
      <c r="H119" s="30"/>
      <c r="I119" s="11">
        <v>3.95</v>
      </c>
      <c r="J119" s="11">
        <f t="shared" si="7"/>
        <v>23.47</v>
      </c>
      <c r="K119" s="30" t="s">
        <v>59</v>
      </c>
    </row>
    <row r="120" spans="1:11" ht="15.75">
      <c r="A120" s="27">
        <f t="shared" si="8"/>
        <v>109</v>
      </c>
      <c r="B120" s="14" t="s">
        <v>45</v>
      </c>
      <c r="C120" s="23" t="s">
        <v>36</v>
      </c>
      <c r="D120" s="24">
        <v>15.88</v>
      </c>
      <c r="E120" s="11">
        <f>2.23*1.1</f>
        <v>2.4530000000000003</v>
      </c>
      <c r="F120" s="40"/>
      <c r="G120" s="11">
        <f>1.72*1.1</f>
        <v>1.8920000000000001</v>
      </c>
      <c r="H120" s="30"/>
      <c r="I120" s="11">
        <f>3.38*1.1</f>
        <v>3.718</v>
      </c>
      <c r="J120" s="11">
        <f>+D120+E120+F120+G120+I120</f>
        <v>23.943</v>
      </c>
      <c r="K120" s="30" t="s">
        <v>59</v>
      </c>
    </row>
    <row r="121" spans="1:11" ht="15.75">
      <c r="A121" s="27">
        <f t="shared" si="8"/>
        <v>110</v>
      </c>
      <c r="B121" s="41" t="s">
        <v>72</v>
      </c>
      <c r="C121" s="23" t="s">
        <v>11</v>
      </c>
      <c r="D121" s="11">
        <v>14.62</v>
      </c>
      <c r="E121" s="11">
        <f>3.15*1.1</f>
        <v>3.4650000000000003</v>
      </c>
      <c r="F121" s="11">
        <f>0.54*1.1+2.11</f>
        <v>2.7039999999999997</v>
      </c>
      <c r="G121" s="11">
        <f>1.11*1.1</f>
        <v>1.2210000000000003</v>
      </c>
      <c r="H121" s="30"/>
      <c r="I121" s="11">
        <v>3.95</v>
      </c>
      <c r="J121" s="11">
        <f>+D121+E121+F121+G121+I121</f>
        <v>25.96</v>
      </c>
      <c r="K121" s="30" t="s">
        <v>59</v>
      </c>
    </row>
    <row r="122" spans="1:11" ht="23.25" customHeight="1">
      <c r="A122" s="43" t="s">
        <v>47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5.75">
      <c r="A123" s="1">
        <f>+A121+1</f>
        <v>111</v>
      </c>
      <c r="B123" s="2" t="s">
        <v>45</v>
      </c>
      <c r="C123" s="5" t="s">
        <v>13</v>
      </c>
      <c r="D123" s="3">
        <v>4.4308</v>
      </c>
      <c r="E123" s="3"/>
      <c r="F123" s="16" t="s">
        <v>59</v>
      </c>
      <c r="G123" s="17">
        <v>0</v>
      </c>
      <c r="H123" s="16" t="s">
        <v>59</v>
      </c>
      <c r="I123" s="3">
        <v>3.5861799999999997</v>
      </c>
      <c r="J123" s="3">
        <f>+D123+I123</f>
        <v>8.01698</v>
      </c>
      <c r="K123" s="16" t="s">
        <v>59</v>
      </c>
    </row>
    <row r="124" spans="1:11" ht="15.75">
      <c r="A124" s="27">
        <f>+A123+1</f>
        <v>112</v>
      </c>
      <c r="B124" s="15" t="s">
        <v>76</v>
      </c>
      <c r="C124" s="23" t="s">
        <v>29</v>
      </c>
      <c r="D124" s="11">
        <v>4.31</v>
      </c>
      <c r="E124" s="11"/>
      <c r="F124" s="30" t="s">
        <v>59</v>
      </c>
      <c r="G124" s="18">
        <v>0</v>
      </c>
      <c r="H124" s="30" t="s">
        <v>59</v>
      </c>
      <c r="I124" s="11">
        <v>3.52</v>
      </c>
      <c r="J124" s="11">
        <f aca="true" t="shared" si="9" ref="J124:J132">+D124+I124</f>
        <v>7.83</v>
      </c>
      <c r="K124" s="30" t="s">
        <v>59</v>
      </c>
    </row>
    <row r="125" spans="1:11" ht="15.75">
      <c r="A125" s="27">
        <f aca="true" t="shared" si="10" ref="A125:A132">+A124+1</f>
        <v>113</v>
      </c>
      <c r="B125" s="15" t="s">
        <v>76</v>
      </c>
      <c r="C125" s="23" t="s">
        <v>30</v>
      </c>
      <c r="D125" s="11">
        <v>2.92</v>
      </c>
      <c r="E125" s="11"/>
      <c r="F125" s="30" t="s">
        <v>59</v>
      </c>
      <c r="G125" s="18">
        <v>0</v>
      </c>
      <c r="H125" s="30" t="s">
        <v>59</v>
      </c>
      <c r="I125" s="11">
        <v>2.06</v>
      </c>
      <c r="J125" s="11">
        <f t="shared" si="9"/>
        <v>4.98</v>
      </c>
      <c r="K125" s="30" t="s">
        <v>59</v>
      </c>
    </row>
    <row r="126" spans="1:11" ht="15.75">
      <c r="A126" s="27">
        <f t="shared" si="10"/>
        <v>114</v>
      </c>
      <c r="B126" s="15" t="s">
        <v>76</v>
      </c>
      <c r="C126" s="23" t="s">
        <v>31</v>
      </c>
      <c r="D126" s="11">
        <v>4.31</v>
      </c>
      <c r="E126" s="11"/>
      <c r="F126" s="30" t="s">
        <v>59</v>
      </c>
      <c r="G126" s="18">
        <v>0</v>
      </c>
      <c r="H126" s="30" t="s">
        <v>59</v>
      </c>
      <c r="I126" s="11">
        <v>3.52</v>
      </c>
      <c r="J126" s="11">
        <f t="shared" si="9"/>
        <v>7.83</v>
      </c>
      <c r="K126" s="30" t="s">
        <v>59</v>
      </c>
    </row>
    <row r="127" spans="1:11" ht="15.75">
      <c r="A127" s="27">
        <f t="shared" si="10"/>
        <v>115</v>
      </c>
      <c r="B127" s="15" t="s">
        <v>76</v>
      </c>
      <c r="C127" s="23" t="s">
        <v>32</v>
      </c>
      <c r="D127" s="11">
        <v>2.92</v>
      </c>
      <c r="E127" s="11"/>
      <c r="F127" s="30" t="s">
        <v>59</v>
      </c>
      <c r="G127" s="18">
        <v>0</v>
      </c>
      <c r="H127" s="30" t="s">
        <v>59</v>
      </c>
      <c r="I127" s="11">
        <v>2.06</v>
      </c>
      <c r="J127" s="11">
        <f t="shared" si="9"/>
        <v>4.98</v>
      </c>
      <c r="K127" s="30" t="s">
        <v>59</v>
      </c>
    </row>
    <row r="128" spans="1:11" ht="15.75">
      <c r="A128" s="27">
        <f t="shared" si="10"/>
        <v>116</v>
      </c>
      <c r="B128" s="15" t="s">
        <v>76</v>
      </c>
      <c r="C128" s="23">
        <v>28</v>
      </c>
      <c r="D128" s="11">
        <v>2.92</v>
      </c>
      <c r="E128" s="11"/>
      <c r="F128" s="30" t="s">
        <v>59</v>
      </c>
      <c r="G128" s="18">
        <v>0</v>
      </c>
      <c r="H128" s="30" t="s">
        <v>59</v>
      </c>
      <c r="I128" s="11">
        <v>2.06</v>
      </c>
      <c r="J128" s="11">
        <f t="shared" si="9"/>
        <v>4.98</v>
      </c>
      <c r="K128" s="30" t="s">
        <v>59</v>
      </c>
    </row>
    <row r="129" spans="1:11" ht="15.75">
      <c r="A129" s="27">
        <f t="shared" si="10"/>
        <v>117</v>
      </c>
      <c r="B129" s="15" t="s">
        <v>76</v>
      </c>
      <c r="C129" s="23">
        <v>32</v>
      </c>
      <c r="D129" s="11">
        <v>2.92</v>
      </c>
      <c r="E129" s="11"/>
      <c r="F129" s="30" t="s">
        <v>59</v>
      </c>
      <c r="G129" s="18">
        <v>0</v>
      </c>
      <c r="H129" s="30" t="s">
        <v>59</v>
      </c>
      <c r="I129" s="11">
        <v>2.06</v>
      </c>
      <c r="J129" s="11">
        <f t="shared" si="9"/>
        <v>4.98</v>
      </c>
      <c r="K129" s="30" t="s">
        <v>59</v>
      </c>
    </row>
    <row r="130" spans="1:11" ht="15.75">
      <c r="A130" s="27">
        <f t="shared" si="10"/>
        <v>118</v>
      </c>
      <c r="B130" s="15" t="s">
        <v>76</v>
      </c>
      <c r="C130" s="23" t="s">
        <v>82</v>
      </c>
      <c r="D130" s="11">
        <v>4.31</v>
      </c>
      <c r="E130" s="11"/>
      <c r="F130" s="30"/>
      <c r="G130" s="18"/>
      <c r="H130" s="30"/>
      <c r="I130" s="11">
        <v>3.52</v>
      </c>
      <c r="J130" s="11">
        <f t="shared" si="9"/>
        <v>7.83</v>
      </c>
      <c r="K130" s="30"/>
    </row>
    <row r="131" spans="1:11" ht="15.75">
      <c r="A131" s="27">
        <f t="shared" si="10"/>
        <v>119</v>
      </c>
      <c r="B131" s="15" t="s">
        <v>76</v>
      </c>
      <c r="C131" s="23" t="s">
        <v>33</v>
      </c>
      <c r="D131" s="11">
        <v>4.31</v>
      </c>
      <c r="E131" s="11"/>
      <c r="F131" s="30" t="s">
        <v>59</v>
      </c>
      <c r="G131" s="18">
        <v>0</v>
      </c>
      <c r="H131" s="30" t="s">
        <v>59</v>
      </c>
      <c r="I131" s="11">
        <v>3.52</v>
      </c>
      <c r="J131" s="11">
        <f t="shared" si="9"/>
        <v>7.83</v>
      </c>
      <c r="K131" s="30" t="s">
        <v>59</v>
      </c>
    </row>
    <row r="132" spans="1:11" ht="15.75">
      <c r="A132" s="27">
        <f t="shared" si="10"/>
        <v>120</v>
      </c>
      <c r="B132" s="15" t="s">
        <v>76</v>
      </c>
      <c r="C132" s="23" t="s">
        <v>83</v>
      </c>
      <c r="D132" s="11">
        <v>4.6</v>
      </c>
      <c r="E132" s="11"/>
      <c r="F132" s="30" t="s">
        <v>59</v>
      </c>
      <c r="G132" s="18">
        <v>0</v>
      </c>
      <c r="H132" s="30" t="s">
        <v>59</v>
      </c>
      <c r="I132" s="11">
        <v>3.72</v>
      </c>
      <c r="J132" s="11">
        <f t="shared" si="9"/>
        <v>8.32</v>
      </c>
      <c r="K132" s="30" t="s">
        <v>59</v>
      </c>
    </row>
  </sheetData>
  <sheetProtection/>
  <autoFilter ref="A7:K132"/>
  <mergeCells count="10">
    <mergeCell ref="A122:K122"/>
    <mergeCell ref="A4:K4"/>
    <mergeCell ref="A8:K8"/>
    <mergeCell ref="A46:K46"/>
    <mergeCell ref="D6:K6"/>
    <mergeCell ref="A6:A7"/>
    <mergeCell ref="B6:B7"/>
    <mergeCell ref="C6:C7"/>
    <mergeCell ref="A49:K49"/>
    <mergeCell ref="A111:K111"/>
  </mergeCells>
  <printOptions/>
  <pageMargins left="0.45" right="0.17" top="0.53" bottom="0.35" header="0.17" footer="0.17"/>
  <pageSetup horizontalDpi="600" verticalDpi="600" orientation="landscape" paperSize="9" r:id="rId1"/>
  <headerFooter alignWithMargins="0">
    <oddHeader>&amp;CСтраница:&amp;P из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2015-02-25T08:51:08Z</cp:lastPrinted>
  <dcterms:created xsi:type="dcterms:W3CDTF">2006-09-28T05:33:49Z</dcterms:created>
  <dcterms:modified xsi:type="dcterms:W3CDTF">2015-02-25T08:58:20Z</dcterms:modified>
  <cp:category/>
  <cp:version/>
  <cp:contentType/>
  <cp:contentStatus/>
</cp:coreProperties>
</file>